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095" windowHeight="6780" activeTab="7"/>
  </bookViews>
  <sheets>
    <sheet name="ФОРМА1" sheetId="8" r:id="rId1"/>
    <sheet name="ФОРМА 2" sheetId="7" r:id="rId2"/>
    <sheet name="Форма3" sheetId="1" r:id="rId3"/>
    <sheet name="Форма4" sheetId="2" r:id="rId4"/>
    <sheet name="Форма 5" sheetId="3" r:id="rId5"/>
    <sheet name="Форма 6" sheetId="4" r:id="rId6"/>
    <sheet name="Форма 7" sheetId="5" r:id="rId7"/>
    <sheet name="Форма 8" sheetId="6" r:id="rId8"/>
  </sheets>
  <externalReferences>
    <externalReference r:id="rId9"/>
  </externalReferences>
  <definedNames>
    <definedName name="_ftn1" localSheetId="0">ФОРМА1!$A$80</definedName>
    <definedName name="_ftnref1" localSheetId="0">ФОРМА1!$K$5</definedName>
    <definedName name="_xlnm.Print_Titles" localSheetId="1">'ФОРМА 2'!$5:$6</definedName>
    <definedName name="_xlnm.Print_Titles" localSheetId="4">'Форма 5'!$6:$7</definedName>
    <definedName name="_xlnm.Print_Titles" localSheetId="5">'Форма 6'!$5:$6</definedName>
    <definedName name="_xlnm.Print_Titles" localSheetId="0">ФОРМА1!$5:$7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6" l="1"/>
  <c r="J12" i="6"/>
  <c r="M28" i="8"/>
  <c r="N9" i="8"/>
  <c r="M9" i="8"/>
  <c r="M10" i="8" l="1"/>
  <c r="M5" i="7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29" i="2"/>
  <c r="L28" i="2"/>
  <c r="L18" i="2"/>
  <c r="L19" i="2"/>
  <c r="L16" i="2"/>
  <c r="L17" i="2"/>
  <c r="L15" i="2"/>
  <c r="L13" i="2"/>
  <c r="F4" i="4"/>
  <c r="F15" i="4"/>
  <c r="E4" i="4"/>
  <c r="E33" i="4"/>
  <c r="F33" i="4"/>
  <c r="G73" i="4"/>
  <c r="G70" i="4"/>
  <c r="G60" i="4"/>
  <c r="G55" i="4"/>
  <c r="G53" i="4"/>
  <c r="G47" i="4"/>
  <c r="G44" i="4"/>
  <c r="G43" i="4"/>
  <c r="G42" i="4"/>
  <c r="G37" i="4"/>
  <c r="G35" i="4"/>
  <c r="G33" i="4"/>
  <c r="G29" i="4"/>
  <c r="G30" i="4"/>
  <c r="G28" i="4"/>
  <c r="G26" i="4"/>
  <c r="G24" i="4"/>
  <c r="G20" i="4"/>
  <c r="G21" i="4"/>
  <c r="G19" i="4"/>
  <c r="G17" i="4"/>
  <c r="G12" i="4"/>
  <c r="G11" i="4"/>
  <c r="G10" i="4"/>
  <c r="G8" i="4"/>
  <c r="F8" i="4"/>
  <c r="E8" i="4"/>
  <c r="F10" i="4"/>
  <c r="E10" i="4"/>
  <c r="F21" i="4"/>
  <c r="E21" i="4"/>
  <c r="F20" i="4"/>
  <c r="E20" i="4"/>
  <c r="F19" i="4"/>
  <c r="E19" i="4"/>
  <c r="F25" i="4"/>
  <c r="E25" i="4"/>
  <c r="G25" i="4" s="1"/>
  <c r="F30" i="4"/>
  <c r="E30" i="4"/>
  <c r="E26" i="4"/>
  <c r="F29" i="4"/>
  <c r="E29" i="4"/>
  <c r="F37" i="4"/>
  <c r="E37" i="4"/>
  <c r="E47" i="4"/>
  <c r="F73" i="4"/>
  <c r="E73" i="4"/>
  <c r="M11" i="3"/>
  <c r="O9" i="3"/>
  <c r="N10" i="3"/>
  <c r="O10" i="3"/>
  <c r="M10" i="3"/>
  <c r="M9" i="3"/>
  <c r="O8" i="3"/>
  <c r="M8" i="3"/>
  <c r="N8" i="3"/>
  <c r="N9" i="3"/>
  <c r="M56" i="3"/>
  <c r="N98" i="3"/>
  <c r="O98" i="3"/>
  <c r="P98" i="3"/>
  <c r="M98" i="3"/>
  <c r="P99" i="3"/>
  <c r="N76" i="3"/>
  <c r="O76" i="3"/>
  <c r="M76" i="3"/>
  <c r="P91" i="3"/>
  <c r="N46" i="3"/>
  <c r="O46" i="3"/>
  <c r="N44" i="3"/>
  <c r="O44" i="3"/>
  <c r="M46" i="3"/>
  <c r="O47" i="3"/>
  <c r="M47" i="3"/>
  <c r="N47" i="3"/>
  <c r="N51" i="3"/>
  <c r="O51" i="3"/>
  <c r="M51" i="3"/>
  <c r="M44" i="3" s="1"/>
  <c r="P45" i="3"/>
  <c r="N45" i="3"/>
  <c r="O45" i="3"/>
  <c r="M45" i="3"/>
  <c r="P55" i="3"/>
  <c r="P36" i="3"/>
  <c r="P43" i="3"/>
  <c r="P22" i="3"/>
  <c r="M84" i="8"/>
  <c r="H76" i="8"/>
  <c r="F76" i="8"/>
  <c r="M75" i="8"/>
  <c r="M53" i="8"/>
  <c r="M65" i="8"/>
  <c r="M66" i="8"/>
  <c r="M67" i="8"/>
  <c r="M63" i="8"/>
  <c r="M64" i="8"/>
  <c r="M60" i="8"/>
  <c r="M61" i="8"/>
  <c r="I38" i="8" l="1"/>
  <c r="J19" i="8"/>
  <c r="K19" i="8"/>
  <c r="M13" i="8"/>
  <c r="N13" i="8" s="1"/>
  <c r="O8" i="8"/>
  <c r="C70" i="4" l="1"/>
  <c r="E76" i="4"/>
  <c r="E75" i="4"/>
  <c r="F74" i="4"/>
  <c r="E74" i="4"/>
  <c r="F71" i="4"/>
  <c r="Q98" i="3"/>
  <c r="M7" i="7"/>
  <c r="O160" i="7"/>
  <c r="N160" i="7"/>
  <c r="E71" i="4" l="1"/>
  <c r="E70" i="4" s="1"/>
  <c r="F70" i="4"/>
  <c r="L26" i="2" l="1"/>
  <c r="L27" i="2" l="1"/>
  <c r="H15" i="6"/>
  <c r="J15" i="6" s="1"/>
  <c r="N84" i="8"/>
  <c r="M83" i="8"/>
  <c r="N83" i="8" s="1"/>
  <c r="O78" i="8"/>
  <c r="O5" i="8" s="1"/>
  <c r="M81" i="8"/>
  <c r="N81" i="8" s="1"/>
  <c r="N79" i="8"/>
  <c r="M80" i="8"/>
  <c r="N80" i="8" s="1"/>
  <c r="N75" i="8"/>
  <c r="O68" i="8"/>
  <c r="O62" i="8"/>
  <c r="N65" i="8"/>
  <c r="O29" i="8"/>
  <c r="O82" i="8"/>
  <c r="M77" i="8"/>
  <c r="N77" i="8" s="1"/>
  <c r="M76" i="8"/>
  <c r="N76" i="8" s="1"/>
  <c r="M74" i="8"/>
  <c r="N74" i="8" s="1"/>
  <c r="N73" i="8"/>
  <c r="M72" i="8"/>
  <c r="N72" i="8" s="1"/>
  <c r="M71" i="8"/>
  <c r="N71" i="8" s="1"/>
  <c r="M70" i="8"/>
  <c r="N70" i="8" s="1"/>
  <c r="M69" i="8"/>
  <c r="N69" i="8" s="1"/>
  <c r="N67" i="8"/>
  <c r="N66" i="8"/>
  <c r="N64" i="8"/>
  <c r="N63" i="8"/>
  <c r="N61" i="8"/>
  <c r="N60" i="8"/>
  <c r="M59" i="8"/>
  <c r="N59" i="8" s="1"/>
  <c r="M58" i="8"/>
  <c r="N58" i="8" s="1"/>
  <c r="M57" i="8"/>
  <c r="N57" i="8" s="1"/>
  <c r="M56" i="8"/>
  <c r="N56" i="8" s="1"/>
  <c r="M55" i="8"/>
  <c r="N55" i="8" s="1"/>
  <c r="N54" i="8"/>
  <c r="N53" i="8"/>
  <c r="N52" i="8"/>
  <c r="M52" i="8"/>
  <c r="N51" i="8"/>
  <c r="M51" i="8"/>
  <c r="N50" i="8"/>
  <c r="M50" i="8"/>
  <c r="O49" i="8"/>
  <c r="M48" i="8"/>
  <c r="N48" i="8" s="1"/>
  <c r="N47" i="8"/>
  <c r="M46" i="8"/>
  <c r="N46" i="8" s="1"/>
  <c r="N45" i="8"/>
  <c r="M45" i="8"/>
  <c r="M44" i="8"/>
  <c r="N44" i="8" s="1"/>
  <c r="M43" i="8"/>
  <c r="N43" i="8" s="1"/>
  <c r="M42" i="8"/>
  <c r="N42" i="8" s="1"/>
  <c r="M41" i="8"/>
  <c r="N41" i="8" s="1"/>
  <c r="M40" i="8"/>
  <c r="N40" i="8" s="1"/>
  <c r="N39" i="8"/>
  <c r="M39" i="8"/>
  <c r="M38" i="8"/>
  <c r="N38" i="8" s="1"/>
  <c r="M37" i="8"/>
  <c r="N37" i="8" s="1"/>
  <c r="M36" i="8"/>
  <c r="N36" i="8" s="1"/>
  <c r="M35" i="8"/>
  <c r="N35" i="8" s="1"/>
  <c r="M34" i="8"/>
  <c r="N34" i="8" s="1"/>
  <c r="N33" i="8"/>
  <c r="M33" i="8"/>
  <c r="N32" i="8"/>
  <c r="M32" i="8"/>
  <c r="N31" i="8"/>
  <c r="M30" i="8"/>
  <c r="N30" i="8" s="1"/>
  <c r="N28" i="8"/>
  <c r="N27" i="8"/>
  <c r="M27" i="8"/>
  <c r="N26" i="8"/>
  <c r="M25" i="8"/>
  <c r="N25" i="8" s="1"/>
  <c r="N24" i="8"/>
  <c r="M24" i="8"/>
  <c r="N23" i="8"/>
  <c r="M23" i="8"/>
  <c r="N22" i="8"/>
  <c r="M22" i="8"/>
  <c r="N21" i="8"/>
  <c r="M21" i="8"/>
  <c r="N20" i="8"/>
  <c r="M20" i="8"/>
  <c r="M19" i="8"/>
  <c r="N19" i="8" s="1"/>
  <c r="M18" i="8"/>
  <c r="N18" i="8" s="1"/>
  <c r="M17" i="8"/>
  <c r="N17" i="8" s="1"/>
  <c r="N16" i="8"/>
  <c r="M15" i="8"/>
  <c r="N15" i="8" s="1"/>
  <c r="M14" i="8"/>
  <c r="N14" i="8" s="1"/>
  <c r="N12" i="8"/>
  <c r="N11" i="8"/>
  <c r="N10" i="8"/>
  <c r="N29" i="8" l="1"/>
  <c r="N68" i="8"/>
  <c r="N49" i="8"/>
  <c r="N78" i="8"/>
  <c r="N62" i="8"/>
  <c r="N82" i="8"/>
  <c r="G15" i="6" s="1"/>
  <c r="F15" i="6" s="1"/>
  <c r="N8" i="8"/>
  <c r="N5" i="8" l="1"/>
  <c r="G8" i="6" s="1"/>
  <c r="F65" i="4"/>
  <c r="E28" i="4"/>
  <c r="F28" i="4"/>
  <c r="M15" i="3"/>
  <c r="E17" i="4" l="1"/>
  <c r="F17" i="4"/>
  <c r="Q90" i="3"/>
  <c r="P90" i="3"/>
  <c r="Q54" i="3"/>
  <c r="P54" i="3"/>
  <c r="N29" i="3"/>
  <c r="N28" i="3" s="1"/>
  <c r="O29" i="3"/>
  <c r="O28" i="3" s="1"/>
  <c r="M29" i="3"/>
  <c r="Q33" i="3"/>
  <c r="P33" i="3"/>
  <c r="Q42" i="3"/>
  <c r="P42" i="3"/>
  <c r="N15" i="3"/>
  <c r="O15" i="3"/>
  <c r="Q26" i="3"/>
  <c r="Q25" i="3"/>
  <c r="P25" i="3"/>
  <c r="Q19" i="3"/>
  <c r="P19" i="3"/>
  <c r="G9" i="6"/>
  <c r="M28" i="3" l="1"/>
  <c r="I83" i="8"/>
  <c r="K9" i="8" l="1"/>
  <c r="C14" i="6" l="1"/>
  <c r="J38" i="8" l="1"/>
  <c r="J81" i="8" l="1"/>
  <c r="J80" i="8"/>
  <c r="I79" i="8"/>
  <c r="O158" i="7" l="1"/>
  <c r="N158" i="7"/>
  <c r="M158" i="7"/>
  <c r="L35" i="2"/>
  <c r="L10" i="2" l="1"/>
  <c r="L12" i="2" l="1"/>
  <c r="E65" i="4"/>
  <c r="F64" i="4"/>
  <c r="F62" i="4" s="1"/>
  <c r="E64" i="4"/>
  <c r="E67" i="4"/>
  <c r="E66" i="4"/>
  <c r="N57" i="3"/>
  <c r="O57" i="3"/>
  <c r="Q75" i="3"/>
  <c r="P75" i="3"/>
  <c r="O93" i="3"/>
  <c r="M93" i="3"/>
  <c r="Q97" i="3"/>
  <c r="Q95" i="3"/>
  <c r="P95" i="3"/>
  <c r="N93" i="3"/>
  <c r="F55" i="4"/>
  <c r="Q89" i="3"/>
  <c r="P89" i="3"/>
  <c r="Q53" i="3"/>
  <c r="Q41" i="3"/>
  <c r="L36" i="2" l="1"/>
  <c r="F61" i="4"/>
  <c r="E62" i="4"/>
  <c r="E61" i="4" s="1"/>
  <c r="P93" i="3"/>
  <c r="Q93" i="3"/>
  <c r="G61" i="4" l="1"/>
  <c r="L57" i="2" l="1"/>
  <c r="M56" i="2"/>
  <c r="L56" i="2"/>
  <c r="L33" i="2"/>
  <c r="L23" i="2"/>
  <c r="J70" i="8" l="1"/>
  <c r="K70" i="8"/>
  <c r="J71" i="8"/>
  <c r="K71" i="8"/>
  <c r="I72" i="8"/>
  <c r="J72" i="8"/>
  <c r="K72" i="8"/>
  <c r="I73" i="8"/>
  <c r="I74" i="8"/>
  <c r="J74" i="8"/>
  <c r="K74" i="8"/>
  <c r="I75" i="8"/>
  <c r="J75" i="8"/>
  <c r="K75" i="8"/>
  <c r="I76" i="8"/>
  <c r="J76" i="8"/>
  <c r="K76" i="8"/>
  <c r="I77" i="8"/>
  <c r="J77" i="8"/>
  <c r="K77" i="8"/>
  <c r="K69" i="8"/>
  <c r="J69" i="8"/>
  <c r="I69" i="8"/>
  <c r="K64" i="8"/>
  <c r="J64" i="8"/>
  <c r="K63" i="8"/>
  <c r="J63" i="8"/>
  <c r="I61" i="8"/>
  <c r="I51" i="8"/>
  <c r="J51" i="8"/>
  <c r="K51" i="8"/>
  <c r="J52" i="8"/>
  <c r="K52" i="8"/>
  <c r="J53" i="8"/>
  <c r="K53" i="8"/>
  <c r="I54" i="8"/>
  <c r="I55" i="8"/>
  <c r="J55" i="8"/>
  <c r="K55" i="8"/>
  <c r="J56" i="8"/>
  <c r="K56" i="8"/>
  <c r="I57" i="8"/>
  <c r="J57" i="8"/>
  <c r="K57" i="8"/>
  <c r="I58" i="8"/>
  <c r="J58" i="8"/>
  <c r="K58" i="8"/>
  <c r="I59" i="8"/>
  <c r="J59" i="8"/>
  <c r="I60" i="8"/>
  <c r="J61" i="8"/>
  <c r="K61" i="8"/>
  <c r="K50" i="8"/>
  <c r="J50" i="8"/>
  <c r="K36" i="8"/>
  <c r="J32" i="8"/>
  <c r="K32" i="8"/>
  <c r="I33" i="8"/>
  <c r="J33" i="8"/>
  <c r="K33" i="8"/>
  <c r="J34" i="8"/>
  <c r="K34" i="8"/>
  <c r="J35" i="8"/>
  <c r="K35" i="8"/>
  <c r="J36" i="8"/>
  <c r="J37" i="8"/>
  <c r="K37" i="8"/>
  <c r="K38" i="8"/>
  <c r="I39" i="8"/>
  <c r="J39" i="8"/>
  <c r="K39" i="8"/>
  <c r="J40" i="8"/>
  <c r="K40" i="8"/>
  <c r="I41" i="8"/>
  <c r="J41" i="8"/>
  <c r="K41" i="8"/>
  <c r="I42" i="8"/>
  <c r="J42" i="8"/>
  <c r="K42" i="8"/>
  <c r="I43" i="8"/>
  <c r="J43" i="8"/>
  <c r="I44" i="8"/>
  <c r="J44" i="8"/>
  <c r="K44" i="8"/>
  <c r="I45" i="8"/>
  <c r="J45" i="8"/>
  <c r="K45" i="8"/>
  <c r="J46" i="8"/>
  <c r="K46" i="8"/>
  <c r="I47" i="8"/>
  <c r="J48" i="8"/>
  <c r="K48" i="8"/>
  <c r="K30" i="8"/>
  <c r="J30" i="8"/>
  <c r="K23" i="8"/>
  <c r="K14" i="8"/>
  <c r="K20" i="8"/>
  <c r="K21" i="8"/>
  <c r="K22" i="8"/>
  <c r="K25" i="8"/>
  <c r="K27" i="8"/>
  <c r="K28" i="8"/>
  <c r="K10" i="8"/>
  <c r="J10" i="8" l="1"/>
  <c r="J13" i="8"/>
  <c r="J14" i="8"/>
  <c r="J15" i="8"/>
  <c r="J17" i="8"/>
  <c r="J18" i="8"/>
  <c r="J20" i="8"/>
  <c r="J21" i="8"/>
  <c r="J22" i="8"/>
  <c r="J23" i="8"/>
  <c r="J24" i="8"/>
  <c r="J25" i="8"/>
  <c r="J27" i="8"/>
  <c r="J28" i="8"/>
  <c r="I13" i="8"/>
  <c r="I15" i="8"/>
  <c r="I16" i="8"/>
  <c r="I17" i="8"/>
  <c r="I19" i="8"/>
  <c r="I20" i="8"/>
  <c r="I22" i="8"/>
  <c r="I23" i="8"/>
  <c r="I24" i="8"/>
  <c r="I25" i="8"/>
  <c r="J9" i="8"/>
  <c r="F26" i="4" l="1"/>
  <c r="F16" i="4"/>
  <c r="O58" i="3"/>
  <c r="M58" i="3"/>
  <c r="N58" i="3"/>
  <c r="N56" i="3"/>
  <c r="P68" i="3"/>
  <c r="Q68" i="3"/>
  <c r="Q59" i="3"/>
  <c r="O56" i="3" l="1"/>
  <c r="F47" i="4" s="1"/>
  <c r="F11" i="4" s="1"/>
  <c r="E15" i="4"/>
  <c r="Q52" i="3" l="1"/>
  <c r="P52" i="3"/>
  <c r="Q40" i="3"/>
  <c r="P39" i="3"/>
  <c r="Q39" i="3"/>
  <c r="P38" i="3"/>
  <c r="Q38" i="3"/>
  <c r="P24" i="3"/>
  <c r="Q24" i="3"/>
  <c r="E55" i="4" l="1"/>
  <c r="Q88" i="3"/>
  <c r="E53" i="4" l="1"/>
  <c r="L8" i="2"/>
  <c r="M57" i="3" l="1"/>
  <c r="E52" i="4"/>
  <c r="P16" i="3"/>
  <c r="F53" i="4"/>
  <c r="F52" i="4" s="1"/>
  <c r="G52" i="4" s="1"/>
  <c r="E11" i="4" l="1"/>
  <c r="O27" i="3"/>
  <c r="M14" i="3"/>
  <c r="M13" i="3" s="1"/>
  <c r="L34" i="2"/>
  <c r="L25" i="2"/>
  <c r="F44" i="4"/>
  <c r="F43" i="4" s="1"/>
  <c r="F35" i="4"/>
  <c r="F34" i="4" s="1"/>
  <c r="G15" i="4"/>
  <c r="F14" i="4"/>
  <c r="F13" i="4"/>
  <c r="F12" i="4"/>
  <c r="E14" i="4"/>
  <c r="E13" i="4"/>
  <c r="F7" i="4" l="1"/>
  <c r="N89" i="7"/>
  <c r="O89" i="7"/>
  <c r="M89" i="7"/>
  <c r="N119" i="7"/>
  <c r="O119" i="7"/>
  <c r="M119" i="7"/>
  <c r="N145" i="7"/>
  <c r="O145" i="7"/>
  <c r="M145" i="7"/>
  <c r="N54" i="7"/>
  <c r="O54" i="7"/>
  <c r="M54" i="7"/>
  <c r="N7" i="7"/>
  <c r="O7" i="7"/>
  <c r="O5" i="7" l="1"/>
  <c r="N5" i="7"/>
  <c r="H13" i="6"/>
  <c r="H12" i="6"/>
  <c r="H11" i="6"/>
  <c r="H9" i="6"/>
  <c r="G13" i="6"/>
  <c r="G11" i="6"/>
  <c r="H10" i="6"/>
  <c r="G12" i="6"/>
  <c r="F87" i="3"/>
  <c r="F84" i="3"/>
  <c r="F85" i="3"/>
  <c r="F86" i="3"/>
  <c r="F82" i="3"/>
  <c r="F83" i="3"/>
  <c r="F81" i="3"/>
  <c r="F79" i="3"/>
  <c r="F78" i="3"/>
  <c r="F77" i="3"/>
  <c r="F73" i="3"/>
  <c r="F71" i="3"/>
  <c r="F72" i="3"/>
  <c r="F70" i="3"/>
  <c r="F69" i="3"/>
  <c r="F51" i="3"/>
  <c r="F50" i="3"/>
  <c r="F49" i="3"/>
  <c r="F48" i="3"/>
  <c r="F37" i="3"/>
  <c r="F36" i="3"/>
  <c r="F31" i="3"/>
  <c r="F21" i="3"/>
  <c r="F20" i="3"/>
  <c r="Q83" i="3"/>
  <c r="Q87" i="3"/>
  <c r="Q62" i="3"/>
  <c r="Q66" i="3"/>
  <c r="Q71" i="3"/>
  <c r="Q74" i="3"/>
  <c r="H8" i="6" l="1"/>
  <c r="J8" i="6" s="1"/>
  <c r="F8" i="6" s="1"/>
  <c r="G10" i="6"/>
  <c r="Q50" i="3"/>
  <c r="Q21" i="3"/>
  <c r="Q18" i="3"/>
  <c r="Q35" i="3"/>
  <c r="Q69" i="3"/>
  <c r="Q64" i="3"/>
  <c r="Q85" i="3"/>
  <c r="Q20" i="3"/>
  <c r="Q36" i="3"/>
  <c r="Q34" i="3"/>
  <c r="Q31" i="3"/>
  <c r="Q49" i="3"/>
  <c r="Q70" i="3"/>
  <c r="Q67" i="3"/>
  <c r="Q65" i="3"/>
  <c r="Q63" i="3"/>
  <c r="Q61" i="3"/>
  <c r="Q86" i="3"/>
  <c r="Q84" i="3"/>
  <c r="F66" i="3"/>
  <c r="F67" i="3"/>
  <c r="F64" i="3"/>
  <c r="F65" i="3"/>
  <c r="F63" i="3"/>
  <c r="F62" i="3"/>
  <c r="F61" i="3"/>
  <c r="F60" i="3"/>
  <c r="F59" i="3"/>
  <c r="M9" i="2"/>
  <c r="M31" i="2"/>
  <c r="M32" i="2"/>
  <c r="M54" i="2"/>
  <c r="M55" i="2"/>
  <c r="M8" i="2"/>
  <c r="L9" i="2"/>
  <c r="L31" i="2"/>
  <c r="L32" i="2"/>
  <c r="L54" i="2"/>
  <c r="L55" i="2"/>
  <c r="K21" i="2"/>
  <c r="M21" i="2" s="1"/>
  <c r="K22" i="2"/>
  <c r="M22" i="2" s="1"/>
  <c r="L22" i="2" l="1"/>
  <c r="Q30" i="3"/>
  <c r="L21" i="2"/>
  <c r="Q48" i="3"/>
  <c r="Q72" i="3"/>
  <c r="Q77" i="3"/>
  <c r="Q23" i="3"/>
  <c r="Q60" i="3"/>
  <c r="Q16" i="3"/>
  <c r="N11" i="3" l="1"/>
  <c r="N14" i="3"/>
  <c r="N13" i="3" s="1"/>
  <c r="A8" i="6"/>
  <c r="P69" i="3"/>
  <c r="P18" i="3"/>
  <c r="P20" i="3"/>
  <c r="P21" i="3"/>
  <c r="P23" i="3"/>
  <c r="P30" i="3"/>
  <c r="P31" i="3"/>
  <c r="P34" i="3"/>
  <c r="P35" i="3"/>
  <c r="P48" i="3"/>
  <c r="P49" i="3"/>
  <c r="P50" i="3"/>
  <c r="P60" i="3"/>
  <c r="P61" i="3"/>
  <c r="P62" i="3"/>
  <c r="P63" i="3"/>
  <c r="P64" i="3"/>
  <c r="P67" i="3"/>
  <c r="P70" i="3"/>
  <c r="P71" i="3"/>
  <c r="P72" i="3"/>
  <c r="P73" i="3"/>
  <c r="P74" i="3"/>
  <c r="P77" i="3"/>
  <c r="P82" i="3"/>
  <c r="P83" i="3"/>
  <c r="P84" i="3"/>
  <c r="P85" i="3"/>
  <c r="P86" i="3"/>
  <c r="P87" i="3"/>
  <c r="P78" i="3"/>
  <c r="Q58" i="3" l="1"/>
  <c r="Q47" i="3"/>
  <c r="Q44" i="3"/>
  <c r="O11" i="3"/>
  <c r="P11" i="3" s="1"/>
  <c r="Q10" i="3"/>
  <c r="P57" i="3"/>
  <c r="Q17" i="3"/>
  <c r="P51" i="3"/>
  <c r="P29" i="3"/>
  <c r="Q32" i="3"/>
  <c r="P80" i="3"/>
  <c r="Q80" i="3"/>
  <c r="Q51" i="3"/>
  <c r="Q78" i="3"/>
  <c r="Q73" i="3"/>
  <c r="Q46" i="3"/>
  <c r="N27" i="3"/>
  <c r="M27" i="3"/>
  <c r="P17" i="3"/>
  <c r="Q76" i="3"/>
  <c r="P32" i="3"/>
  <c r="P58" i="3"/>
  <c r="P47" i="3"/>
  <c r="P46" i="3"/>
  <c r="M12" i="3"/>
  <c r="Q11" i="3" l="1"/>
  <c r="E12" i="4"/>
  <c r="E35" i="4"/>
  <c r="E34" i="4" s="1"/>
  <c r="G34" i="4" s="1"/>
  <c r="E44" i="4"/>
  <c r="P10" i="3"/>
  <c r="P44" i="3"/>
  <c r="O14" i="3"/>
  <c r="O13" i="3" s="1"/>
  <c r="Q15" i="3"/>
  <c r="P15" i="3"/>
  <c r="I11" i="6"/>
  <c r="J11" i="6" s="1"/>
  <c r="F11" i="6" s="1"/>
  <c r="Q29" i="3"/>
  <c r="N12" i="3"/>
  <c r="Q57" i="3"/>
  <c r="Q56" i="3"/>
  <c r="I13" i="6"/>
  <c r="J13" i="6" s="1"/>
  <c r="F13" i="6" s="1"/>
  <c r="P76" i="3"/>
  <c r="P56" i="3"/>
  <c r="I12" i="6"/>
  <c r="P13" i="3" l="1"/>
  <c r="Q13" i="3"/>
  <c r="E43" i="4"/>
  <c r="E16" i="4"/>
  <c r="G16" i="4" s="1"/>
  <c r="Q14" i="3"/>
  <c r="P14" i="3"/>
  <c r="P28" i="3"/>
  <c r="Q28" i="3"/>
  <c r="E7" i="4" l="1"/>
  <c r="Q27" i="3"/>
  <c r="I10" i="6"/>
  <c r="J10" i="6" s="1"/>
  <c r="F10" i="6" s="1"/>
  <c r="P27" i="3"/>
  <c r="O12" i="3"/>
  <c r="G7" i="4" l="1"/>
  <c r="I8" i="6"/>
  <c r="P9" i="3"/>
  <c r="Q9" i="3"/>
  <c r="P12" i="3"/>
  <c r="I9" i="6"/>
  <c r="J9" i="6" s="1"/>
  <c r="F9" i="6" s="1"/>
  <c r="Q12" i="3"/>
  <c r="Q8" i="3" l="1"/>
  <c r="P8" i="3"/>
</calcChain>
</file>

<file path=xl/comments1.xml><?xml version="1.0" encoding="utf-8"?>
<comments xmlns="http://schemas.openxmlformats.org/spreadsheetml/2006/main">
  <authors>
    <author>Автор</author>
  </authors>
  <commentList>
    <comment ref="E42" authorId="0">
      <text>
        <r>
          <rPr>
            <sz val="9"/>
            <color indexed="81"/>
            <rFont val="Tahoma"/>
            <family val="2"/>
            <charset val="204"/>
          </rPr>
          <t xml:space="preserve">УО и УК
</t>
        </r>
      </text>
    </comment>
  </commentList>
</comments>
</file>

<file path=xl/sharedStrings.xml><?xml version="1.0" encoding="utf-8"?>
<sst xmlns="http://schemas.openxmlformats.org/spreadsheetml/2006/main" count="2140" uniqueCount="738">
  <si>
    <t>Код аналитической программной классификации</t>
  </si>
  <si>
    <t>МП</t>
  </si>
  <si>
    <t>Пп</t>
  </si>
  <si>
    <t>Наименование меры муниципального регулирования</t>
  </si>
  <si>
    <t>Показатель применения меры</t>
  </si>
  <si>
    <t>Оценка на отчетный год, тыс.руб.</t>
  </si>
  <si>
    <t>Факт на конец отчетного года нарастающим итогом, тыс.руб.</t>
  </si>
  <si>
    <t xml:space="preserve">Относительное отклонение факта на конец отчетного периода от оценки на отчетный период, % </t>
  </si>
  <si>
    <t>Комментарий</t>
  </si>
  <si>
    <t>ОМ</t>
  </si>
  <si>
    <t>М</t>
  </si>
  <si>
    <t>ГРБС</t>
  </si>
  <si>
    <t>Наименование муниципальной услуги (работы)</t>
  </si>
  <si>
    <t>Наименование показателя</t>
  </si>
  <si>
    <t>Единица измерения</t>
  </si>
  <si>
    <t>План на отчетный год</t>
  </si>
  <si>
    <t>План на отчетный период, нарастающим итогом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</si>
  <si>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</si>
  <si>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</si>
  <si>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</si>
  <si>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 xml:space="preserve">Отчет об использовании бюджетных ассигнований бюджета муниципального образования "Город Можга" </t>
  </si>
  <si>
    <t>Коды аналитической программной классификации</t>
  </si>
  <si>
    <t>И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</si>
  <si>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</si>
  <si>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</si>
  <si>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Рз</t>
  </si>
  <si>
    <t>Пр</t>
  </si>
  <si>
    <t>ЦС</t>
  </si>
  <si>
    <t>ВР</t>
  </si>
  <si>
    <t>Расходы бюджета МО "Город Можга"</t>
  </si>
  <si>
    <t>план на отчетный год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</si>
  <si>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</si>
  <si>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</si>
  <si>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</si>
  <si>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</si>
  <si>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</si>
  <si>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t>Ответственный исполнитель, соисполнитель</t>
  </si>
  <si>
    <t>Наименование муниципальной программы, подпрограммы</t>
  </si>
  <si>
    <t>Источник финансирования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</si>
  <si>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</si>
  <si>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</si>
  <si>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t>Оценка расходов на отчетный год (согласно муниципальной программе), тыс.руб.</t>
  </si>
  <si>
    <t>Всего</t>
  </si>
  <si>
    <t>№ п/п</t>
  </si>
  <si>
    <t>Вид правового акта</t>
  </si>
  <si>
    <t>Дата принятия</t>
  </si>
  <si>
    <t>Номер</t>
  </si>
  <si>
    <t>Суть изменений (кратное изложение)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</si>
  <si>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</si>
  <si>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</si>
  <si>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</si>
  <si>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</si>
  <si>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Эмп</t>
  </si>
  <si>
    <t>Степень достижения плановых значений целевых показателей (индикаторов)</t>
  </si>
  <si>
    <t>СПмп</t>
  </si>
  <si>
    <t>Степень реализации мероприятий</t>
  </si>
  <si>
    <t>СМ мп</t>
  </si>
  <si>
    <t>Степень соотвествия запланированному уровню расходов</t>
  </si>
  <si>
    <t>СРмп</t>
  </si>
  <si>
    <t>Эффективность использования средств бюджета МО</t>
  </si>
  <si>
    <t>Эбс</t>
  </si>
  <si>
    <t>01</t>
  </si>
  <si>
    <t>1</t>
  </si>
  <si>
    <t>Освобождение от уплаты земельного налога муниципальных учреждений города Можги (в части дошкольных образовательных организаций)</t>
  </si>
  <si>
    <t>Объём предоставленной налоговой льготы</t>
  </si>
  <si>
    <t>Развитие дошкольного образования</t>
  </si>
  <si>
    <t>Установление пониженной ставки в размере 0,1 процента от кадастровой стоимости в отношении земельных участков, предназначенных для объектов образования (максимальная ставка составляет 1,5 процента) - в части дошкольных образовательных организаций</t>
  </si>
  <si>
    <t>2</t>
  </si>
  <si>
    <t>Освобождение от уплаты земельного налога муниципальных учреждений города Можги (в части учреждений общего образования)</t>
  </si>
  <si>
    <t>Объем предоставленной налоговой льготы</t>
  </si>
  <si>
    <t>Развитие общего образования</t>
  </si>
  <si>
    <t>3</t>
  </si>
  <si>
    <t>Освобождение от уплаты земельного налога муниципальных учреждений города Можги (в части учреждений дополнительного образования детей)</t>
  </si>
  <si>
    <t>Развитие дополнительного образования</t>
  </si>
  <si>
    <t>5</t>
  </si>
  <si>
    <t>Освобождение от уплаты земельного налога муниципальных учреждений (в части муниципальных образовательных учреждений)</t>
  </si>
  <si>
    <t xml:space="preserve">Установление пониженной ставки в размере 0,1 процента от кадастровой стоимости в отношении земельных участков, предназначенных для объектов образования (максимальная ставка составляет 1,5 процента) - в части образовательных организаций негосударственной формы собственности </t>
  </si>
  <si>
    <t>Управление системой образования города Можги</t>
  </si>
  <si>
    <t>Предоставление дошкольного образования и воспитания в образовательных учреждениях, реализующих программы дошкольного образования МО "Город Можга"</t>
  </si>
  <si>
    <t>Количество воспитанников, посещающих дошкольные образовательные учреждения</t>
  </si>
  <si>
    <t>Расходы бюджета города Можги на оказание муниципальной услуги (выполнение работы)</t>
  </si>
  <si>
    <t>чел.</t>
  </si>
  <si>
    <t>тыс. руб.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</si>
  <si>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   в образовательных учреждениях   МО "Город Можга"</t>
  </si>
  <si>
    <t>Количество обучающихся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</si>
  <si>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</si>
  <si>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Организация планирования деятельности, ведение бухгалтерского и налогового учета, сдача бухгалтерской, налоговой, статистической и финансовой отчетности по муниципальным бюджетным (автономным, казенным) учреждениям, подведомственным Управлению образования Администрации МО "Город  Можга" и по Управлению образования Администрации МО "Город Можга"</t>
  </si>
  <si>
    <t>Количество учреждений</t>
  </si>
  <si>
    <t>ед.</t>
  </si>
  <si>
    <t>Управление образования Администрации муниципального образования "Город Можга"</t>
  </si>
  <si>
    <t>995</t>
  </si>
  <si>
    <t>Администрация муниципального образования "Город Можга"</t>
  </si>
  <si>
    <t>Управление культуры, спорта и молодежной политики Администрации муниципального образования "Город Можга"</t>
  </si>
  <si>
    <t>996</t>
  </si>
  <si>
    <t>02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</si>
  <si>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</si>
  <si>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</si>
  <si>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07</t>
  </si>
  <si>
    <t>0110005470</t>
  </si>
  <si>
    <t>600</t>
  </si>
  <si>
    <t>Уплата налога на имущество организаций</t>
  </si>
  <si>
    <t>0110060620</t>
  </si>
  <si>
    <t>03</t>
  </si>
  <si>
    <t>Обеспечение деятельности подведомственных учреждений за счет средств бюджета города Можги</t>
  </si>
  <si>
    <t>0110061100</t>
  </si>
  <si>
    <t>10</t>
  </si>
  <si>
    <t>04</t>
  </si>
  <si>
    <t>0110004240</t>
  </si>
  <si>
    <t>0110004480</t>
  </si>
  <si>
    <t>20</t>
  </si>
  <si>
    <t>Предоставление мер социальной поддержки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орагнизациях, находящихся на территории Удмуртской Республики, реализующих образовательную программу дошкольного образования</t>
  </si>
  <si>
    <t>09</t>
  </si>
  <si>
    <t>Оказание муниципальных услуг по предоставлению общедоступного и бесплатного дошкольного, начального, основного,  среднего общего образования</t>
  </si>
  <si>
    <t>Обеспечение финансовых гарантий прав на получение 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</si>
  <si>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</si>
  <si>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0120061200</t>
  </si>
  <si>
    <t>Уплата налога на имущество</t>
  </si>
  <si>
    <t xml:space="preserve">Управление образования Администрации муниципального образования "Город Можга" </t>
  </si>
  <si>
    <t>0120060620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</si>
  <si>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</si>
  <si>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</si>
  <si>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 xml:space="preserve">100, 200, 800 </t>
  </si>
  <si>
    <t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</si>
  <si>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0120004380</t>
  </si>
  <si>
    <t>100, 200, 300, 800</t>
  </si>
  <si>
    <t>0120006121</t>
  </si>
  <si>
    <t>200</t>
  </si>
  <si>
    <t>06</t>
  </si>
  <si>
    <t>0120000497</t>
  </si>
  <si>
    <t>Дополнительное образование и воспитание детей</t>
  </si>
  <si>
    <t>0130061310</t>
  </si>
  <si>
    <t>0130060620</t>
  </si>
  <si>
    <t>0130006130</t>
  </si>
  <si>
    <t>4</t>
  </si>
  <si>
    <t>Социальная поддержка семьи и детей</t>
  </si>
  <si>
    <t>0140000216</t>
  </si>
  <si>
    <t>300</t>
  </si>
  <si>
    <t>981</t>
  </si>
  <si>
    <t>0140004250</t>
  </si>
  <si>
    <t>0140004260</t>
  </si>
  <si>
    <t>0140004410</t>
  </si>
  <si>
    <t>100, 200</t>
  </si>
  <si>
    <t>05</t>
  </si>
  <si>
    <t>0140004420</t>
  </si>
  <si>
    <t>0140005660</t>
  </si>
  <si>
    <t>0140006330</t>
  </si>
  <si>
    <t>08</t>
  </si>
  <si>
    <t>0140007270</t>
  </si>
  <si>
    <t>0140007560</t>
  </si>
  <si>
    <t>0140004340</t>
  </si>
  <si>
    <t>Создание и организация деятельности комиссий по делам несовершеннолетних и защите их прав</t>
  </si>
  <si>
    <t>0140004350</t>
  </si>
  <si>
    <t>Создание условий для реализации муниципальной программы</t>
  </si>
  <si>
    <t>0150060030</t>
  </si>
  <si>
    <t>100</t>
  </si>
  <si>
    <t>0150060120</t>
  </si>
  <si>
    <t>800</t>
  </si>
  <si>
    <t>0150060620</t>
  </si>
  <si>
    <t xml:space="preserve"> 800</t>
  </si>
  <si>
    <t>12</t>
  </si>
  <si>
    <t>0150004960</t>
  </si>
  <si>
    <t>13</t>
  </si>
  <si>
    <t>0150005230</t>
  </si>
  <si>
    <t>200, 600</t>
  </si>
  <si>
    <t>14</t>
  </si>
  <si>
    <t>0150061400</t>
  </si>
  <si>
    <t>15</t>
  </si>
  <si>
    <t>0150061720</t>
  </si>
  <si>
    <t>16</t>
  </si>
  <si>
    <t>0150061920</t>
  </si>
  <si>
    <t>17</t>
  </si>
  <si>
    <t>0150060210</t>
  </si>
  <si>
    <t>18</t>
  </si>
  <si>
    <t>0150060220</t>
  </si>
  <si>
    <t>Постановление Администрации муниципального образования "Город Можга"</t>
  </si>
  <si>
    <t xml:space="preserve">Количество воспитанников </t>
  </si>
  <si>
    <t>Управление образования Администрации муниципального  образования "Город Можга"</t>
  </si>
  <si>
    <t>Наименование целевого показателя (индикатора)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</si>
  <si>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</si>
  <si>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</si>
  <si>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</si>
  <si>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</si>
  <si>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</si>
  <si>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 xml:space="preserve">Факт за год, предшествующий отчетному году </t>
  </si>
  <si>
    <t>Факт на конец отчетного периода, нарастающим итогом</t>
  </si>
  <si>
    <t>Доля детей в возрасте от 1 года до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дошкольного возраста, с 1 года до 6 лет</t>
  </si>
  <si>
    <t>процентов</t>
  </si>
  <si>
    <t>Доля детей дошкольного возраста в соответствии с действующим законодательством, начиная с 1 года, получающих дошкольную образовательную услугу и (или) услугу по их содержанию в муниципальных образовательных учреждениях, в общей численности детей дошкольного возраста в соответствии с действующим законодательством, начиная с 1 года</t>
  </si>
  <si>
    <t>Доля детей в возрасте от 1 года до 6 лет, состоящих на учёте для определения в муниципальные дошкольные образовательные учреждения, в общей численности детей дошкольного возраста в соответствии с действующим законодательством, с 1 года до 6 лет</t>
  </si>
  <si>
    <t>Доля детей дошкольного возраста в соответствии с действующим законодательством, начиная с 1 года, состоящих на учёте для определения в муниципальные дошкольные образовательные учреждения, в общей численности детей дошкольного возраста в соответствии с действующим законодательством, начиная с 1 года</t>
  </si>
  <si>
    <t>Доступность дошкольного образования (отношение численности детей дошкольного возраста в соответствии с действующим законодательством, начиная с 3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3 лет, скорректированной на численность детей дошкольного возраста в соответствии с действующим законодательством, начиная с 5 лет, обучающихся в школе)</t>
  </si>
  <si>
    <t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</t>
  </si>
  <si>
    <t>Доступность предшкольного образования (отношение численности детей дошкольного возраста, в соответствии с действующим законодательством, начиная с 5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5 лет, скорректированной на численность детей в соответствии с действующим законодательством, начиная с 5 лет, обучающихся в школе)</t>
  </si>
  <si>
    <t>Удельный вес численности воспитанников негосударственных дошкольных образовательных организаций в общей численности воспитанников дошкольных образовательных организаций</t>
  </si>
  <si>
    <t>Удельный вес численности воспитанников негосударственных дошкольных образовательных организаций в общей численности воспитанников дошкольных образовательных организаций остался на прежнем уровне и составил 0,0%.</t>
  </si>
  <si>
    <t>Удельный вес численности воспитанников дошкольных образовательных организаций, обучающихся по образовательным программам, соответствующим федеральным стандартам (требованиям) дошкольного образования, в общей численности воспитанников дошкольных образовательных организаций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</si>
  <si>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</si>
  <si>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</t>
  </si>
  <si>
    <t>рублей</t>
  </si>
  <si>
    <t>Укомплектованность муниципальных дошкольных образовательных учреждений персоналом в соответствии со штатным расписанием</t>
  </si>
  <si>
    <t>Доля педагогических работников муниципальных дошкольных образовательных учреждений,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</t>
  </si>
  <si>
    <t>Доля руководителей муниципальных дошкольных образовательных организаций города Можги, с которыми заключены эффективные контракты</t>
  </si>
  <si>
    <t>Доля педагогических работников муниципальных дошкольных образовательных организаций города Можги, с которыми заключены эффективные контракты</t>
  </si>
  <si>
    <t>Удельный вес муниципальных дошкольных 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</si>
  <si>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Доля выпускников дошкольных образовательных организаций с высоким уровнем готовности к школе</t>
  </si>
  <si>
    <t>Независимая оценка качества дошкольного образования</t>
  </si>
  <si>
    <t>баллов</t>
  </si>
  <si>
    <t>Удовлетворенность родителей качеством оказания муниципальных услуг по предоставлению общедоступного и бесплатного дошкольного образования</t>
  </si>
  <si>
    <t>Доля граждан, использующих механизм получения государственных и муниципальных услуг в электронной форме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</si>
  <si>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</si>
  <si>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</si>
  <si>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</si>
  <si>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</si>
  <si>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</si>
  <si>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</si>
  <si>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</si>
  <si>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Охват обучающихся муниципальных общеобразовательных организаций горячим питанием</t>
  </si>
  <si>
    <t>Среднемесячная номинальная начисленная заработная плата учителей муниципальных общеобразовательных учреждений</t>
  </si>
  <si>
    <t>руб.</t>
  </si>
  <si>
    <t>Укомплектованность муниципальных общеобразовательных учреждений персоналом в соответствии со штатным расписанием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</si>
  <si>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</t>
  </si>
  <si>
    <t>Доля руководителей муниципальных общеобразовательных организаций города Можги, с которыми заключены эффективные контракты</t>
  </si>
  <si>
    <t>Доля учителей муниципальных общеобразовательных организаций, с которыми заключены эффективные контракты</t>
  </si>
  <si>
    <t>Удельный вес муниципальных общеобразовательных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</si>
  <si>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</si>
  <si>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Среднемесячная номинальная начисленная заработная плата работников муниципальных образовательных учреждений</t>
  </si>
  <si>
    <t>Независимая оценка качества общего образования</t>
  </si>
  <si>
    <t>Удовлетворенность потребителей (родителей и детей) качеством оказания услуг по предоставлению общего образования</t>
  </si>
  <si>
    <t>Развитие дополнительного образования детей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</si>
  <si>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</si>
  <si>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</t>
  </si>
  <si>
    <t>Количество победителей и призёров конкурсов, смотров, соревнований, турниров  и т.п. мероприятий, всего.</t>
  </si>
  <si>
    <t>Количество учащихся муниципальных учреждений дополнительного образования детей спортивной направленности, имеющих спортивные разряды от общей численности учащихся муниципальных  учреждений дополнительного образования детей спортивной направленности</t>
  </si>
  <si>
    <t>Доля муниципальных учреждений дополнительного образования детей, здания которых находятся в аварийном состоянии или требуют капитального ремонта, в общем количестве муниципальных учреждений дополнительного образования детей</t>
  </si>
  <si>
    <t>Доля педагогических работников муниципальных образовательных организаций дополнительного образования детей в возрасте до 35 лет, в общей численности педагогических работников муниципальных образовательных организаций дополнительного образования детей</t>
  </si>
  <si>
    <t>Доля педагогических работников муниципальных образовательных организаций дополнительного образования детей,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 дополнительного образования детей</t>
  </si>
  <si>
    <t>Доля руководителей муниципальных образовательных организаций дополнительного образования детей, с которыми заключены эффективные контракты</t>
  </si>
  <si>
    <t>Доля педагогических работников муниципальных образовательных организаций дополнительного образования детей, с которыми заключены эффективные контракты</t>
  </si>
  <si>
    <t>Удельный вес муниципальных учреждений дополнительного образования детей,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</si>
  <si>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Независимая оценка качества дополнительного образования детей</t>
  </si>
  <si>
    <t>Удовлетворенность потребителей (родителей и детей) качеством оказания услуг по предоставлению дополнительного образования детей</t>
  </si>
  <si>
    <t>«Социальная поддержка семей и детей»</t>
  </si>
  <si>
    <t>Количество многодетных семей</t>
  </si>
  <si>
    <t>семей</t>
  </si>
  <si>
    <t>Доля семей с детьми, нуждающихся в социальной поддержке</t>
  </si>
  <si>
    <t>процент</t>
  </si>
  <si>
    <t>«Управление системой образования города Можги»</t>
  </si>
  <si>
    <t>Оценка качества муниципальной системы образования города Можги</t>
  </si>
  <si>
    <t>Удельный вес численности руководителей и педагогических работников муниципальных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муниципальных образовательных организаций</t>
  </si>
  <si>
    <t>Доля педагогических работников муниципальных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</t>
  </si>
  <si>
    <t xml:space="preserve">Доля педагогических работников муниципальных образовательных организаций с высшим образованием, в общей численности педагогических работников муниципальных образовательных организаций </t>
  </si>
  <si>
    <t>Количество вакансий в муниципальных образовательных организациях на начало учебного года</t>
  </si>
  <si>
    <t>Доля муниципальных образовательных организаций города Можги, с руководителями которых заключены эффективные контракты</t>
  </si>
  <si>
    <t>Доля  педагогических работников муниципальных образовательных организаций города Можги, с которыми заключены эффективные контракты</t>
  </si>
  <si>
    <t>Среднемесячная начисленная заработная плата педагогических работников муниципальных образовательных организаций</t>
  </si>
  <si>
    <t>Удовлетворенность потребителей качеством оказания муниципальных услуг в сфере образования</t>
  </si>
  <si>
    <t>Наименование подпрограммы,                                               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</si>
  <si>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</si>
  <si>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</si>
  <si>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</si>
  <si>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Проблемы, возникшие в ходе реализации мероприятия</t>
  </si>
  <si>
    <t>Оказание муниципальной услуги «Приём заявлений, постановка на учёт и выдача направлений в образовательные учреждения, реализующие основную образовательную программу дошкольного образования (детские сады)  в муниципальном образовании «Город Можга»</t>
  </si>
  <si>
    <t>Управление образования</t>
  </si>
  <si>
    <t>в течение года</t>
  </si>
  <si>
    <t> Учёт детей, претендующих на получение дошкольного образования, предоставление направлений в образовательные учреждения, реализующие основную образовательную программу дошкольного образования</t>
  </si>
  <si>
    <t>Субвенция на финансовое обеспечение 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</si>
  <si>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Финансовое обеспечение 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</si>
  <si>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Уплата налога на имущество организаций муниципальными дошкольными образовательными организациями</t>
  </si>
  <si>
    <t>Обеспечение деятельности подведомственных учреждений за счёт средств бюджета города Можги</t>
  </si>
  <si>
    <t>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организациях, создание условий для осуществления присмотра и ухода за детьми, содержания детей в муниципальных образовательных организациях</t>
  </si>
  <si>
    <t>Выплата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</si>
  <si>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Управление образования </t>
  </si>
  <si>
    <t>Выплата компенсации части родительской платы за содержание ребенка в муниципальных образовательных учреждениях города Можги, реализация переданных государственных полномочий Удмуртской Республики</t>
  </si>
  <si>
    <t>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t>
  </si>
  <si>
    <t>Предоставление мер социальной поддержки, реализация переданных государственных полномочий Удмуртской Республики</t>
  </si>
  <si>
    <t>Укрепление материально-технической базы муниципальных дошкольных образовательных организаций</t>
  </si>
  <si>
    <t>Приобретение мебели, оборудования</t>
  </si>
  <si>
    <t>Модернизация пищеблоков в муниципальных дошкольных образовательных организациях (ВЦП "Детское и школьное питание")</t>
  </si>
  <si>
    <t>Модернизация пищеблоков, создание условия для обеспечения детей полноценным питанием</t>
  </si>
  <si>
    <t>Мероприятия, направленные на обеспечение безопасности условий обучения и воспитания детей в муниципальных дошкольных образовательных организациях "ВЦП "Безопасность образовательного учреждения")</t>
  </si>
  <si>
    <t>Обеспечение мер пожарной безопасности</t>
  </si>
  <si>
    <t>Реализация мер пожарной безопасности в муниципальных дошкольных образовательных организациях</t>
  </si>
  <si>
    <t>Аттестация рабочих мест по условиям труда и приведение их в соответствие с установленными требованиями</t>
  </si>
  <si>
    <t>Приведение рабочих мест в муниципальных дошкольных образовательных организациях в соответствие с установленными требованиями</t>
  </si>
  <si>
    <t>Мониторинг и анализ предписаний надзорных органов, принятие мер реагирования</t>
  </si>
  <si>
    <t xml:space="preserve">в течение года </t>
  </si>
  <si>
    <t>Выполнение предписаний надзорных органов, принятие мер реагирования</t>
  </si>
  <si>
    <t>Обустройство прилегающих территорий к зданиям и сооружениям муниципальных дошкольных образовательных организаций</t>
  </si>
  <si>
    <t>Капитальный ремонт и реконструкция муниципальных дошкольных образовательных учреждений города Можги</t>
  </si>
  <si>
    <t>МБДОУ детский сад № 1 города Можги</t>
  </si>
  <si>
    <t>Администрация города Можги</t>
  </si>
  <si>
    <t>2016 год</t>
  </si>
  <si>
    <t>МБДОУ детский сад №1 города Можги получил техническое заключение по результатам обследования строительных конструкций (Арх. 182-25/12-ТЗ) на капитальный ремонт в 2012 году.</t>
  </si>
  <si>
    <t>Отсутствие финансирования</t>
  </si>
  <si>
    <t>Строительство дошкольных образовательных учреждений на территории города Можги</t>
  </si>
  <si>
    <t xml:space="preserve">Строительство второго корпуса к МБДОУ детскому саду № 1 города Можги на 6 групп для 150 детей (в соответствии с площадями по СанПиН 2013 года) </t>
  </si>
  <si>
    <t>2015 год</t>
  </si>
  <si>
    <t>В настоящее время ведутся работы по проектной документации на строительство второго корпуса к МБДОУ детскому саду № 1 города Можги на 12 групп для 220 детей</t>
  </si>
  <si>
    <t>Создание условий для развития негосударственного сектора дошкольного образования</t>
  </si>
  <si>
    <t>Размещение муниципального заказа на оказание муниципальных услуг по предоставлению дошкольного образования, присмотру и уходу за ребенком в негосударственных организациях</t>
  </si>
  <si>
    <t>Размещение муниципального заказа, контроль за исполнением</t>
  </si>
  <si>
    <t>Внедрение федеральных государственных образовательных стандартов (требований) дошкольного образования</t>
  </si>
  <si>
    <t>Организация работы республиканских экспериментальных площадок, обеспечивающих разработку части образовательной программы с учетом региональных, национальных и этнокультурных особенностей</t>
  </si>
  <si>
    <t>Разработка части образовательной программы с учётом региональных, национальных и этнокультурных особенностей (региональная составляющая)</t>
  </si>
  <si>
    <t>Организация работы городских методических площадок по федеральным государственным стандартам (требованиям) дошкольного образования</t>
  </si>
  <si>
    <t>Апробация региональной составляющей на городских методических площадках и распространение успешного опыта в муниципальные дошкольные образовательные организации</t>
  </si>
  <si>
    <t xml:space="preserve">Утверждение перечня требований к условиям организации дошкольного образования, соответствующим федеральным государственным стандартам </t>
  </si>
  <si>
    <t>Муниципальный правовой акт</t>
  </si>
  <si>
    <t>ПРИКАЗ Управления образования Администрации муниципального образования «город Можга» от 19.12.2014 г. № 209 «Об утверждении стандартов качества предоставления муниципальных услуг в сфере образования</t>
  </si>
  <si>
    <t>Уточнение методики расчёта нормативных затрат для расчета субсидий на оказание муниципальных услуг по предоставлению общедоступного и бесплатного дошкольного образования, осуществления присмотра и ухода за детьми (в целях реализации требований  к условиям организации дошкольного образования)</t>
  </si>
  <si>
    <t>Актуализация (разработка) образовательных программ в соответствии с федеральными стандартами дошкольного образования</t>
  </si>
  <si>
    <t>2015-2016 годы</t>
  </si>
  <si>
    <t>Актуализированные образовательные программы дошкольного образования</t>
  </si>
  <si>
    <t>Разработка и реализация комплекса мер по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</si>
  <si>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Муниципальные правовые акты</t>
  </si>
  <si>
    <t>Разработка приказов</t>
  </si>
  <si>
    <t>Организация подготовки и повышения квалификации кадров</t>
  </si>
  <si>
    <t>Целевой набор. Повышение квалификации кадров.</t>
  </si>
  <si>
    <t>Разработка и внедрение системы независимой оценки качества дошкольного образования</t>
  </si>
  <si>
    <t>Разработка и утверждение муниципальной модели (методики) оценки качества дошкольного образования на основе республиканской системы мониторинга деятельности дошкольных образовательных организаций с включением возможности формирования независимого общественного мнения, порядка проведения такой оценки</t>
  </si>
  <si>
    <t>Методика проведения оценки качества дошкольного образования, в том числе населением (потребителями услуг), порядок проведения такой оценки. Муниципальный правовой акт (акты)</t>
  </si>
  <si>
    <t>Проведение оценки качества дошкольного образования в разрезе образовательных организаций дошкольного образования</t>
  </si>
  <si>
    <t>Результаты оценки качества дошкольного образования в разрезе образовательных организаций дошкольного образования. Публикация сведений на официальном сайте Администрации города Можги</t>
  </si>
  <si>
    <t>Разработка и реализация комплекса мер по внедрению эффективных контрактов с руководителями и педагогическими работниками муниципальных дошкольных образовательных организаций</t>
  </si>
  <si>
    <t>Разработка показателей оценки эффективности деятельности руководителей и педагогических работников муниципальных дошкольных образовательных организаций города Можги</t>
  </si>
  <si>
    <t>Заключение эффективных контрактов с руководителями муниципальных дошкольных образовательных организаций города Можги</t>
  </si>
  <si>
    <t>Организация работы по заключению эффективных контрактов с педагогическими работниками муниципальных дошкольных образовательных организаций города Можги</t>
  </si>
  <si>
    <t>Заключение эффективных контрактов с педагогическими работниками муниципальных дошкольных образовательных организаций города Можги</t>
  </si>
  <si>
    <t>Информационное сопровождение внедрения эффективного контракта</t>
  </si>
  <si>
    <t>Проведение разъяснительной работы в трудовых коллективах, проведение семинаров</t>
  </si>
  <si>
    <t>Информирование населения об организации предоставления дошкольного образования в городе Можге</t>
  </si>
  <si>
    <t>Взаимодействие со СМИ в целях публикации информации о дошкольном образовании в печатных СМИ, а также подготовки сюжетов для теле- и радиопередач</t>
  </si>
  <si>
    <t>Публикации о дошкольном образовании в СМИ, сюжеты на радио и телевидении</t>
  </si>
  <si>
    <t>Подготовка и публикация информации на официальном сайте Администрации города Можги об организации предоставления дошкольного образования в городе Можге, муниципальных правовых актах, регламентирующих деятельность в сфере дошкольного образования, муниципальных образовательных организациях, предоставляющих услуги дошкольного образования</t>
  </si>
  <si>
    <t>Актуальные сведения об организации дошкольного образования в городе Можге на официальном сайте Администрации города Можги в сети Интернет</t>
  </si>
  <si>
    <t>Осуществление контроля за публикацией информации о деятельности муниципальных дошкольных образовательных учреждений города Можги, предусмотренной законодательством Российской Федерации, на официальных сайтах соответствующих учреждений</t>
  </si>
  <si>
    <t>Актуальные сведения о деятельности муниципальных дошкольных образовательных организаций города Можги на официальных сайтах соответствующих учреждения</t>
  </si>
  <si>
    <t>Обеспечение и развитие системы обратной связи с потребителями муниципальных услуг в сфере дошкольного образования</t>
  </si>
  <si>
    <t>Организация системы регулярного мониторинга удовлетворенности потребителей муниципальных услуг в сфере дошкольного образования (проведение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реагирования)</t>
  </si>
  <si>
    <t>Оценка качества оказания муниципальных услуг в сфере дошкольного образования потребителями</t>
  </si>
  <si>
    <t>Рассмотрение обращений граждан по вопросам предоставления дошкольного образования, принятие мер реагирования</t>
  </si>
  <si>
    <t>Рассмотрение обращений граждан, принятие мер реагирования</t>
  </si>
  <si>
    <t>Публикация на официальном сайте Администрации города Можги и поддержание в актуальном состоянии информации об Управлении образования Администрации города Можги, его структурных подразделениях, а также муниципальных учреждениях дошкольного образования города Можги, контактных телефонах и адресах электронной почты</t>
  </si>
  <si>
    <t>Доступность сведений о структурах и должностных лицах, отвечающих за организацию и предоставление муниципальных услуг в сфере дошкольного образования, для населения (потребителей услуг)</t>
  </si>
  <si>
    <t>Внедрение механизма получения муниципальных услуг в электронной форме</t>
  </si>
  <si>
    <t>Организация посредством доступных средств массовой информации агитационной работы среди населения города по регистрации на сайте госуслуг или РПГУ</t>
  </si>
  <si>
    <t>2015-2018 годы</t>
  </si>
  <si>
    <t>К 2018 году получение муниципальных услуг в электронном виде - не менее 70 процентов</t>
  </si>
  <si>
    <t>Оказание муниципальных услуг по предоставлению общедоступного и бесплатного дошкольного, начального, основного, среднего общего образования</t>
  </si>
  <si>
    <t>Субвенции из бюджета Удмуртской Республики на финансовое обеспечение 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</si>
  <si>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Финансовое обеспечение 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</si>
  <si>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Средства бюджета города Можги на обеспечение деятельности подведомственных учреждений</t>
  </si>
  <si>
    <t>Организация предоставления начального общего, основного общего, среднего общего образования в муниципальных общеобразовательных организациях</t>
  </si>
  <si>
    <t xml:space="preserve">Субсидии из бюджета Удмуртской Республики на уплату налога на имущество организаций муниципальными дошкольными образовательными организациями </t>
  </si>
  <si>
    <t>Уплата налога на имущество организаций муниципальными общеобразовательными организациями</t>
  </si>
  <si>
    <t>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</si>
  <si>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>Выполнение переданных государственных полномочий Удмуртской Республики</t>
  </si>
  <si>
    <t>Социальная поддержка детей-сирот и детей, оставшихся без попечения родителей, обучающихся и воспитывающихся в образовательных учреждениях для детей-сирот и детей, оставшихся без попечения родителей, а также в патронатной семье, и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образовательных учреждениях для детей-сирот и детей, оставшихся без попечения родителей (выполнение переданных государственных полномочий Удмуртской Республики)</t>
  </si>
  <si>
    <t>Укрепление материально-технической базы муниципальных общеобразовательных организаций</t>
  </si>
  <si>
    <t>Приобретение учебно-лабораторного, спортивного оборудования. Возможность обучения по ФГОС</t>
  </si>
  <si>
    <t>Формирование и развитие современной информационной образовательной среды в муниципальных общеобразовательных организациях</t>
  </si>
  <si>
    <t>Возможность испольхования информационно-коммуникационных технологий в образовательном процессе. Возможность обучения по ФГОС</t>
  </si>
  <si>
    <t>Обеспечение учащихся общеобразовательных учреждений качественным сбалансированным питанием (ВЦП «Детское и школьное питание»)</t>
  </si>
  <si>
    <t>Обеспечение завтраком, в том числе из обогащенных продуктов, включая молочные, учащихся 1-5-х классов общеобразовательных учреждений, прогимназий; обеспечение питанием учащихся 1-11-х классов общеобразовательных учреждений, прогимназий, из малоимущих семей</t>
  </si>
  <si>
    <t>Мероприятия, направленные на обеспечение безопасности условий обучения детей в муниципальных общеобразовательных организациях (ВЦП «Безопасность образовательного учреждения»)</t>
  </si>
  <si>
    <t>Повышение пожарной безопасности, аттестация рабочих мест по условиям труда и приведение их в соответствие с установленными требованиями</t>
  </si>
  <si>
    <t>Обустройство прилегающих территорий к зданиям и сооружениям муниципальных общеобразовательных организаций</t>
  </si>
  <si>
    <t>Благоустроенные прилегающие территории</t>
  </si>
  <si>
    <t>Капитальный ремонт и реконструкция муниципальных учреждений общего образования города Можги</t>
  </si>
  <si>
    <t>Реконструкции здания МБОУ СОШ №9</t>
  </si>
  <si>
    <t>Пристрой к школе</t>
  </si>
  <si>
    <t>Данное образовательное учреждение включено в Муниципальную целевую программу "Развитие образования и воспитания в городе Можге на 2015-2020 годы.</t>
  </si>
  <si>
    <t>Капитальный ремонт здания МБОУ СОШ №10</t>
  </si>
  <si>
    <t>Замена оконных блоков, системы отопления, водоснабжения, канализации и вентиляции</t>
  </si>
  <si>
    <t>Капитальный ремонт здания МБОУ СОШ №3</t>
  </si>
  <si>
    <t>Капитальный ремонт ремонт здания МБОУ СОШ №4</t>
  </si>
  <si>
    <t>2017 год</t>
  </si>
  <si>
    <t>Организация и проведение олимпиад школьников на муниципальном уровне</t>
  </si>
  <si>
    <t>Проведение олимпиад школьников. Выявление одаренных детей</t>
  </si>
  <si>
    <t>Формирование системы мониторинга уровня подготовки и социализации  школьников</t>
  </si>
  <si>
    <t>Организация мониторинга готовности обучающихся к освоению программ начального, основного, среднего общего образования и профессионального образования на регулярной основе</t>
  </si>
  <si>
    <t>Результаты мониторинга, характеризующие качество образования. Принятие мер реагирования</t>
  </si>
  <si>
    <t>Организация мониторинга готовности учащихся основной школы (8 класс) к выбору образовательной и профессиональной траектории, а также мониторинга уровня социализации выпускников общеобразовательных организаций</t>
  </si>
  <si>
    <t>Подготовка и переподготовка кадров для муниципальных общеобразовательных учреждений</t>
  </si>
  <si>
    <t>Целевой набор. Повышение квалификации кадров</t>
  </si>
  <si>
    <t>Разработка и внедрение системы независимой оценки качества общего образования</t>
  </si>
  <si>
    <t xml:space="preserve">Проведение независимой оценки качества общего образования в разрезе общеобразовательных организаций </t>
  </si>
  <si>
    <t>Результаты оценки качества общего образования в разрезе общеобразовательных организаций. Публикация сведений на официальном сайте Администрации города Можги</t>
  </si>
  <si>
    <t>Разработка и реализация комплекса мер по внедрению эффективных контрактов с руководителями и педагогическими работниками муниципальных общеобразовательных организаций</t>
  </si>
  <si>
    <t>Заключенные эффективные трудовые контракты с педагогическими работниками муниципальных общеобразовательных организаций города Можги</t>
  </si>
  <si>
    <t>Информационное сопровождение мероприятий по внедрению эффективного контракта</t>
  </si>
  <si>
    <t>2014-2016 годы</t>
  </si>
  <si>
    <t>Семинары, совещания с руководителями муниципальных учреждений, разъяснительная работа в трудовых коллективах</t>
  </si>
  <si>
    <t>Разработка и реализация комплекса мер по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по предоставлению общего образования</t>
  </si>
  <si>
    <t>Муниципальный правовой акт о порядке расчета нормативных затрат. Повышение эффективности использования бюджетных средств</t>
  </si>
  <si>
    <t>Информирование населения об организации предоставления общего образования в городе Можге</t>
  </si>
  <si>
    <t>Взаимодействие со СМИ в целях публикации информации об общем образовании в печатных средствах массовой информации, а также подготовки сюжетов для теле- и радиопередач</t>
  </si>
  <si>
    <t>Публикации об общем образовании в СМИ, сюжеты на радио и телевидении</t>
  </si>
  <si>
    <t>Подготовка и публикация информации на официальном сайте Администрации города Можги об организации предоставления общего образования в городе Можге, муниципальных правовых актах, регламентирующих деятельность в сфере общего образования, муниципальных общеобразовательных организациях</t>
  </si>
  <si>
    <t>Публикация актуальных сведений на официальном сайте Администрации города Можги. Обеспечение открытости данных об организации общего образования</t>
  </si>
  <si>
    <t>Осуществление контроля за публикацией информации о деятельности муниципальных общеобразовательных учреждений города Можги, предусмотренной законодательством Российской Федерации, на официальных сайтах соответствующих учреждений</t>
  </si>
  <si>
    <t>Публикация данных о деятельности муниципальных общеобразовательных учреждений. Обеспечение открытости данных в соответствии с законодательством</t>
  </si>
  <si>
    <t>Обеспечение и развитие системы обратной связи с потребителями муниципальных услуг в сфере общего образования</t>
  </si>
  <si>
    <t xml:space="preserve">Организация системы регулярного мониторинга удовлетворенности потребителей муниципальных услуг в сфере общего образования 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</si>
  <si>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</si>
  <si>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>Рассмотрение обращений граждан по вопросам предоставления общего образования, принятие мер реагирования</t>
  </si>
  <si>
    <t>Публикация на официальном сайте Администрации города Можги и поддержание в актуальном состоянии информации об Управлении образования Администрации города Можги, его структурных подразделениях, а также муниципальных общеобразовательных организациях города Можги, контактных телефонах и адресах электронной почты</t>
  </si>
  <si>
    <t>Доступность сведений о структурах и должностных лицах, отвечающих за организацию и предоставление муниципальных услуг в сфере общего образования, для населения (потребителей услуг)</t>
  </si>
  <si>
    <t>Управление культуры, спорта и молодежной политики</t>
  </si>
  <si>
    <t>Предоставление услуг дополнительного образования детей учреждениями, подведомственными Управлению культуры, спорта и молодежной политики (музыкальная, художественная направленность)</t>
  </si>
  <si>
    <t>Реализация дополнительных образовательных программ</t>
  </si>
  <si>
    <t>Предоставление дополнительного образования детей учреждениями, подведомственноми Управлению образования (спортивная и иная направленность)</t>
  </si>
  <si>
    <t>Обеспечение участия представителей города Можги в конкурсах, смотрах, соревнованиях, турнирах  и т.п. мероприятиях на городском, республиканском, межрегиональном и российском уровнях</t>
  </si>
  <si>
    <t>Управление образования, Управление культуры, спорта и молодежной политики</t>
  </si>
  <si>
    <t>Участие представителей города Можги в конкурсах, смотрах, соревнованиях, турнирах  и т.п. мероприятиях на городском, республиканском, межрегиональном и российском уровнях</t>
  </si>
  <si>
    <t>Обновление содержания программ и технологий дополнительного образования детей, распространение успешного опыта</t>
  </si>
  <si>
    <t>Разработка новых образовательных программ и проектов в сфере дополнительного образования детей</t>
  </si>
  <si>
    <t>Новые образовательные программы и проекты в сфере образования детей</t>
  </si>
  <si>
    <t>Деятельность муниципальных учреждений дополнительного образования детей города Можги в качестве республиканских экспериментальных площадок и опорных учреждений</t>
  </si>
  <si>
    <t>Апробация новых образовательных программ и проектов, распространение успешного опыт</t>
  </si>
  <si>
    <t>Выпуск методических сборников, методических пособий по вопросам организации дополнительного образования детей</t>
  </si>
  <si>
    <t>Методическое сопровождение дополнительного образования детей</t>
  </si>
  <si>
    <t>Проведение семинаров, совещаний по распространению успешного опыта организации дополнительного образования детей</t>
  </si>
  <si>
    <t>Управление образования, Управление культуры и молодежной политики, Управление физической культуры и спорта</t>
  </si>
  <si>
    <t>Укрепление материально-технической базы муниципальных образовательных организаций дополнительного образования детей</t>
  </si>
  <si>
    <t>Приобретение оборудования, инвентаря</t>
  </si>
  <si>
    <t>Мероприятия, направленные на обеспечение безопасности условий для предоставления муниципальных услуг в муниципальных образовательных организаций дополнительного образования детей  (ВЦП «Безопасность образовательного учреждения»)</t>
  </si>
  <si>
    <t>Обустройство прилегающих территорий к зданиям и сооружениям муниципальных учреждений дополнительного образования детей</t>
  </si>
  <si>
    <t>Благоустройство прилегающих территорий</t>
  </si>
  <si>
    <t>Внедрение организационно-финансовых механизмов, направленных на повышение эффективности деятельности муниципальных учреждений дополнительного образования детей</t>
  </si>
  <si>
    <t>Разработка и реализация комплекса мер по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по предоставлению дополнительного образования детей (с учетом направленности дополнительного образования детей)</t>
  </si>
  <si>
    <t>2016-2017 годы</t>
  </si>
  <si>
    <t>Развитие негосударственного сектора дополнительного образования детей</t>
  </si>
  <si>
    <t>Размещение муниципального заказа на оказание муниципальных услуг по предоставлению дополнительного образования детей в негосударственных организациях</t>
  </si>
  <si>
    <t xml:space="preserve">Размещение муниципального заказа в негосударственных организациях, котнтроль за его выполнением </t>
  </si>
  <si>
    <t>Софинасирование программ (проектов) в сфере дополнительного образования детей</t>
  </si>
  <si>
    <t>Муниципальные правовые акты о проведении конкурсов, условиях софинансирования</t>
  </si>
  <si>
    <t>Подготовка и переподготовка кадров для муниципальных учреждений дополнительного образования детей</t>
  </si>
  <si>
    <t>Разработка и реализация комплекса мер по внедрению эффективных контрактов с руководителями и педагогическими работниками муниципальных образовательных организаций дополнительного образования детей и внедрение системы независимой оценки качества дополнительного образования детей</t>
  </si>
  <si>
    <t>Организация работы по заключению эффективных контрактов с педагогическими работниками муниципальных образовательных организаций дополнительного образования детей города Можги</t>
  </si>
  <si>
    <t>Информирование населения об организации предоставления дополнительного образования детей в городе Можге</t>
  </si>
  <si>
    <t>Взаимодействие со СМИ в целях публикации информации о дополнительном образовании детей в печатных средствах массовой информации, а также подготовки сюжетов для теле- и радиопередач</t>
  </si>
  <si>
    <t>Публикации о дополнительном образовании в СМИ, сюжеты на радио и телевидении</t>
  </si>
  <si>
    <t>Подготовка и публикация информации на официальном сайте Администрации города Можге об организации предоставления дополнительного образования детей в городе Можге, муниципальных правовых актах, регламентирующих деятельность в сфере дополнительного образования детей, муниципальных организациях дополнительного образования детей</t>
  </si>
  <si>
    <t>Публикация актуальных сведений на официальном сайте Администрации города Можги. Обеспечение открытости данных об организации дополнительного образования детей</t>
  </si>
  <si>
    <t>Осуществление контроля за публикацией информации о деятельности муниципальных организаций дополнительного образования детей города Можги, предусмотренной законодательством Российской Федерации, на официальных сайтах соответствующих организаций</t>
  </si>
  <si>
    <t>Публикация данных о деятельности муниципальных организаций дополнительного образования детей. Обеспечение открытости данных в соответствии с законодательством</t>
  </si>
  <si>
    <t>Обеспечение и развитие системы обратной связи с потребителями муниципальных услуг в сфере дополнительного образования детей</t>
  </si>
  <si>
    <t xml:space="preserve">Организация системы регулярного мониторинга удовлетворенности потребителей муниципальных услуг в сфере дополнительного образования детей (проведение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реагирования) </t>
  </si>
  <si>
    <t>Рассмотрение обращений граждан по вопросам предоставления дополнительного образования детей, принятие мер реагирования</t>
  </si>
  <si>
    <t>Публикация на официальном сайте Администрации города Можги и поддержание в актуальном состоянии информации о структурных подразделениях и должностных лицах Администрации города Можги, организующих предоставление дополнительного образования детей, а также муниципальных образовательных организациях дополнительного образования детей города Можги, их контактных телефонах и адресах электронной почты</t>
  </si>
  <si>
    <t>Доступность сведений о структурах и должностных лицах, отвечающих за организацию и предоставление муниципальных услуг в сфере дополнительного образования детей, для населения (потребителей услуг)</t>
  </si>
  <si>
    <t>Проведение независимой оценки качества дополнительного образования детей в разрезе образовательных организаций</t>
  </si>
  <si>
    <t>Результаты оценки качества дополнительного образования в разрезе образовательных организаций. Публикация сведений на официальном сайте Администрации города Можги</t>
  </si>
  <si>
    <t>«Социальная поддержка семьи и детей»</t>
  </si>
  <si>
    <t>Проведение праздников и мероприятий в целях социальной поддержки семей</t>
  </si>
  <si>
    <t>Республиканская акция «Семья»</t>
  </si>
  <si>
    <t>СДС, УО, УКСиМП, отдел ЗАГС, МЦРБ,</t>
  </si>
  <si>
    <t xml:space="preserve"> МО МВД России «Можгинский»</t>
  </si>
  <si>
    <t>Повышение престижа семьи, пропаганда семейных ценностей,</t>
  </si>
  <si>
    <t>повышение внимания к проблемам семьи и детей, активизация и популяризация достойных семей города</t>
  </si>
  <si>
    <t>Республиканская акция охраны прав детства</t>
  </si>
  <si>
    <t xml:space="preserve">СДС, УО, УКСиМП, отдел ЗАГС, МЦРБ, </t>
  </si>
  <si>
    <t>МО МВД России «Можгинский»</t>
  </si>
  <si>
    <t>Повышение внимания  к проблемам семьи и детей,предупреждения безнадзорности и правонарушений среди несовершеннолетних, профилактике семейного неблагополучия</t>
  </si>
  <si>
    <t>Повышение внимания  к проблемам семьи и детей, предупреждения безнадзорности и правонарушений среди несовершеннолетних, профилактике семейного неблагополучия</t>
  </si>
  <si>
    <t>Организация и проведение мероприятий, посвященных Международному дню семьи</t>
  </si>
  <si>
    <t xml:space="preserve">СДС, УКСиМП, </t>
  </si>
  <si>
    <t>отдел ЗАГС</t>
  </si>
  <si>
    <t>повышение внимания  к проблемам семьи и детей, активизация и популяризация достойных семей города</t>
  </si>
  <si>
    <t>Праздничные мероприятия, посвященные Дню защиты детей</t>
  </si>
  <si>
    <t xml:space="preserve">СДС, УКСиМП, УО,  совет отцов, </t>
  </si>
  <si>
    <t>совет женщин.</t>
  </si>
  <si>
    <t>Повышение внимания  к проблемам семьи и детей</t>
  </si>
  <si>
    <t>Представление семей на  награждение общественной наградой «За любовь и верность»</t>
  </si>
  <si>
    <t>СДС, УКСиМП,</t>
  </si>
  <si>
    <t>активизация и популяризация достойных семей города</t>
  </si>
  <si>
    <t>Организация и проведение мероприятий, посвященных Всероссийскому дню матери</t>
  </si>
  <si>
    <t>отдел ЗАГС,  совет отцов, совет женщин.</t>
  </si>
  <si>
    <t>Привлечение   внимания общественности к проблемам матерей. Повышение роли матери и воспитания детей, активизация и популяризация достойных матерей города</t>
  </si>
  <si>
    <t>Оказание материальной помощи семьям</t>
  </si>
  <si>
    <t>СДС</t>
  </si>
  <si>
    <t>В течении года</t>
  </si>
  <si>
    <t>Поддержка семей, находящихся в трудной жизненной ситуации, воспитывающих несовершеннолетних детей</t>
  </si>
  <si>
    <t> Поддержка семей, находящихся в трудной жизненной ситуации, воспитывающих несовершеннолетних детей</t>
  </si>
  <si>
    <t>Исполнение переданных государственных полномочий по предоставлению мер социальной поддержки многодетным семьям и учет (регистрация) многодетных семей</t>
  </si>
  <si>
    <t>Учет (регистрация) многодетных семей</t>
  </si>
  <si>
    <t>Выдача удостоверений многодетного родителя</t>
  </si>
  <si>
    <t>Компенсация произведенных расходов на оплату коммунальных услуг размере 30 процентов</t>
  </si>
  <si>
    <t>Компенсация стоимости проезда на внутригородском транспорте, а также в автобусах пригородных и внутрирайонных линий для учащихся общеобразовательных школ и образовательных учреждений начального профессионального образования</t>
  </si>
  <si>
    <t xml:space="preserve">Управление системой образования города Можги </t>
  </si>
  <si>
    <t>Реализация установленных полномочий (функций) Управлением образования г.Можги, организация управления муниципальной программой «Развитие образования»</t>
  </si>
  <si>
    <t>Реализация установленных полномочий (функций), организация управления муниципальной программой «Развитие образования»</t>
  </si>
  <si>
    <t>Организация бухгалтерского учета в муниципальных образовательных учреждениях, подведомственных Управлению образования</t>
  </si>
  <si>
    <t>Осуществление бухгалтерского учета в муниципальных образовательных учреждениях, подведомственных Управлению образования</t>
  </si>
  <si>
    <t>Техническое обеспечение процессов документирования и архивирования текущей корреспонденции</t>
  </si>
  <si>
    <t>Комплектование архива документами Управления образования г.Можги и подведомственных ему учреждений,  учет и обеспечение сохранности и использования документов, хранящихся в архиве</t>
  </si>
  <si>
    <t>Организация и проведение аттестации руководителей муниципальных образовательных учреждений, подведомственных Управлению образования</t>
  </si>
  <si>
    <t>Обеспечение муниципальных образовательных учреждений квалифицированными кадрами</t>
  </si>
  <si>
    <t>Организация и проведение конкурса профессионального мастерства «Педагог года», "Самый классный классный"</t>
  </si>
  <si>
    <t>Стимулирование педагогических кадров муниципальных образовательных учреждений к достижению результатов профессиональной служебной деятельности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</si>
  <si>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</si>
  <si>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Организация работ по уточнению ведомственного перечня муниципальных услуг в сфере образования</t>
  </si>
  <si>
    <t>Муниципальный правовой акт. Уточнение перечня муниципальных услуг в целях возможности установления четкого задания и контроля за его выполнением, расчета финансового обеспечения задания</t>
  </si>
  <si>
    <t>Организация работ по разработке и реализации комплекса мер по разработке и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в сфере образования</t>
  </si>
  <si>
    <t>Внедрение единых (групповых) значений нормативных затрат с использованием корректирующих показателей для расчета субсидий на оказание муниципальных услуг в сфере образования. Повышение эффективности деятельности муниципальных образовательных учреждений</t>
  </si>
  <si>
    <t>Организация разработки муниципальных правовых актов, позволяющих размещать муниципальный заказ на оказание муниципальных услуг по предоставлению дошкольного образования, дополнительного образования детей в негосударственных организациях; размещение муниципального заказа на оказание соответствующих услуг на конкурсной основе, в том числе – в негосударственном секторе</t>
  </si>
  <si>
    <t>Развитие негосударственного сектора в сфере образования (дошкольное образование, дополнительное образование детей). Создание конкурентной среды, способствующей повышению эффективности деятельности муниципальных образовательных учреждений</t>
  </si>
  <si>
    <t>Организация работ по разработке и внедрению системы мотивации руководителей и педагогических работников муниципальных образовательных учреждений на достижение результатов профессиональной служебной деятельности, заключению эффективных контрактов с руководителями и педагогическими работниками муниципальных образовательных учреждений</t>
  </si>
  <si>
    <t>Заключение эффективных контрактов с руководителями и педагогическими работниками муниципальных образовательных учреждений. Повышение эффективности и результативности деятельности системы образования, привлечение в сферу квалифицированных и инициативных специалистов</t>
  </si>
  <si>
    <t>Организация работ по разработке и внедрению системы независимой оценки качества образования (по ступеням образования)</t>
  </si>
  <si>
    <t>Проведение независимой оценки качества образования (по ступеням образования). Разработка и реализации по результатам оценки мер, направленных на повышение качества образования</t>
  </si>
  <si>
    <t>Организация работ по информированию населения об организации предоставления дошкольного, общего, дополнительного образования детей в городе Можге</t>
  </si>
  <si>
    <t>Обеспечение открытости данных в сфере образования</t>
  </si>
  <si>
    <t>Компенсация стоимости проезда производится путем выдачи проездных билетов</t>
  </si>
  <si>
    <t xml:space="preserve">6 = 7х 10 </t>
  </si>
  <si>
    <t>10 = 8/9</t>
  </si>
  <si>
    <t>"Развитие образования и воспитание" на 2015-2019 годы</t>
  </si>
  <si>
    <t>бюджет города Можги</t>
  </si>
  <si>
    <t>в том числе:</t>
  </si>
  <si>
    <t xml:space="preserve">собственные средства 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</si>
  <si>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</si>
  <si>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</si>
  <si>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</si>
  <si>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</si>
  <si>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иные источники</t>
  </si>
  <si>
    <t>собственные средства</t>
  </si>
  <si>
    <r>
      <t xml:space="preserve">Ответственный исполнитель, </t>
    </r>
    <r>
      <rPr>
        <sz val="8"/>
        <color rgb="FFC00000"/>
        <rFont val="Times New Roman"/>
        <family val="1"/>
        <charset val="204"/>
      </rPr>
      <t>соисполнители</t>
    </r>
  </si>
  <si>
    <r>
      <t xml:space="preserve">Достигнутый результат </t>
    </r>
    <r>
      <rPr>
        <sz val="8"/>
        <color rgb="FFC00000"/>
        <rFont val="Times New Roman"/>
        <family val="1"/>
        <charset val="204"/>
      </rPr>
      <t>на конец отчетного периода</t>
    </r>
  </si>
  <si>
    <t>Уточнение нормативных затрат, используемых для расчета финансового обеспечения оказания муниципальных услуг по предоставлению общедоступного и бесплатного дошкольного образования, осуществления присмотра и ухода за детьми</t>
  </si>
  <si>
    <t>300, 600</t>
  </si>
  <si>
    <t>200, 300</t>
  </si>
  <si>
    <t>19</t>
  </si>
  <si>
    <t>Дотация по результатам оценки эффективности деятельности ОМС за 2015 год</t>
  </si>
  <si>
    <t>0150060270</t>
  </si>
  <si>
    <t>Подготовка к отопительному сезону</t>
  </si>
  <si>
    <t>0110060880</t>
  </si>
  <si>
    <t>21</t>
  </si>
  <si>
    <t>0120001820</t>
  </si>
  <si>
    <t>Расходы на дополнительное профессиональное образование по профилю педагогической деятельности</t>
  </si>
  <si>
    <t>Обеспечение питанием детей дошкольного и школьного возраста</t>
  </si>
  <si>
    <t>0120006960</t>
  </si>
  <si>
    <t>0120060880</t>
  </si>
  <si>
    <t>0130060880</t>
  </si>
  <si>
    <t>0140052600</t>
  </si>
  <si>
    <t>-</t>
  </si>
  <si>
    <t>Организация осуществления деятельности специалистов, осуществляющих государственные полномочия, передаваемые 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</si>
  <si>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Организация мероприятий по социальной поддержке детей, оставшихся без попечения родителей, переданных в приемные семьи</t>
  </si>
  <si>
    <t>В течение года</t>
  </si>
  <si>
    <t>Социальная поддержка детей-сирот</t>
  </si>
  <si>
    <t>Организация мероприятий по содержанию детей, находящихся под опекой (попечительством)</t>
  </si>
  <si>
    <t>Организация мероприятий по развитию социальной поддержки детей- сирот и детей, оставшихся без попечения родителей</t>
  </si>
  <si>
    <t>Организация опеки и попечительства в отношении несовершеннолетних</t>
  </si>
  <si>
    <t>Организация осуществления переданных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</si>
  <si>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Организация мероприятий по развитию социальной поддержки детей, лишенных родительского попечения, при устройстве их в семью</t>
  </si>
  <si>
    <t>Отдел опеки и попечительства</t>
  </si>
  <si>
    <t>Количество человеко-часов</t>
  </si>
  <si>
    <t>чел-час</t>
  </si>
  <si>
    <t>Ведение бухгалтерского учета бюджетными учреждениями, формирование регистров бухгалтерского учета</t>
  </si>
  <si>
    <t>Капитальный ремонт государственного (муниципального) имущества</t>
  </si>
  <si>
    <t>0120061210</t>
  </si>
  <si>
    <t>240</t>
  </si>
  <si>
    <t>Частичная компенсация дополнительных расходов на повышение оплаты труда работников бюджетной сферы</t>
  </si>
  <si>
    <t>Управление образования Администрации муниципального образования "Город Можга", Управление Культуры, спорта и молодежной политики Администрации муниципального образования "Город Можга"</t>
  </si>
  <si>
    <t>995, 996</t>
  </si>
  <si>
    <t>0130063000</t>
  </si>
  <si>
    <t>0150001820</t>
  </si>
  <si>
    <t>200,  600</t>
  </si>
  <si>
    <t>6</t>
  </si>
  <si>
    <t>Создание в муниципальном образовании "Город Можга" (исходя из прогнозируемой потребности) новых мест в общеобразовательных организациях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</si>
  <si>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гос.программы РФ "Развитие образования" на 2013-2020 годы (Приобретение оборудования и материалов для школы № 9)</t>
  </si>
  <si>
    <t>0160025200</t>
  </si>
  <si>
    <t>Средняя общеобразовательная школа на 825 мест</t>
  </si>
  <si>
    <t>01600L5200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</si>
  <si>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гос.программы РФ "Развитие образования" на 2013-2020 годы</t>
  </si>
  <si>
    <t>200, 400, 600</t>
  </si>
  <si>
    <t>0140007860</t>
  </si>
  <si>
    <t>100,  200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</si>
  <si>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</si>
  <si>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Число обучающихся</t>
  </si>
  <si>
    <t>Увеличения доли семей с детьми, нуждающихся в социальной поддержке связано с ростом многодетных семей в городе</t>
  </si>
  <si>
    <t>Ввод в эксплуатацию второго корпуса к МБОУ «СОШ № 9» города Можги</t>
  </si>
  <si>
    <t>К 2020 году 1+4 классы в общеобразовательных организациях перейдут на обучение в одну смену. Будет удержан существующий односменный режим обучения</t>
  </si>
  <si>
    <t>Число новых мест в общеобразовательных организациях муниципального образовнаия "Город Можга", в том числе введенных путем строительства объектов инфраструктуры общего образования</t>
  </si>
  <si>
    <t>мест</t>
  </si>
  <si>
    <t>Удельный вес численности обучающихся, занимающихся в одну смену, в общей численности обучающихся в общеобразовательных организациях, в том числе</t>
  </si>
  <si>
    <t xml:space="preserve">      обучающихся по программам начального общего образования</t>
  </si>
  <si>
    <t>Заместитель главы Администрации муниципального образования "Город Можга"</t>
  </si>
  <si>
    <t>15.04.-15.05.</t>
  </si>
  <si>
    <t>15.05.-15.06.</t>
  </si>
  <si>
    <t>15.05.</t>
  </si>
  <si>
    <t>01.06.</t>
  </si>
  <si>
    <t>08.07.</t>
  </si>
  <si>
    <t>ежегодно</t>
  </si>
  <si>
    <t>К 2020 году 1-4 классы в общеобразовательных организациях перейдут на обучение в одну смену. Будет удержан существующий односменный режим обучения</t>
  </si>
  <si>
    <t>Количество детей-сирот и детей, оставшихся без попечения родителей, переданных в отчетном году на воспитание в семьи</t>
  </si>
  <si>
    <t>Доля детей-сирот и детей, оставшихся без попечения родителей, переданных на воспитание в семьи, в общей численности детей-сирот и детей, оставшихся без попечения родителей</t>
  </si>
  <si>
    <t>Доля детей-сирот и детей, оставшихся без попечения родителей,  - всего, в том числе переданных не родственникам (в приемные семьи, на усыновление(удочерение), под опеку (попечительство), охваченных другими формами семейного устройства ( патронатные семьи), находящихся в государственных(муниципальных) учреждениях всех типов</t>
  </si>
  <si>
    <t>Доля выпускников муниципальных общеобразовательных учреждений, не получивших аттестат о среднем общем образовании, в общей численности выпускников муниципальных общеобразовательных учреждений в 2018 году составил 0,4%, т.к. 1 выпускник не преодолел минимальный порог по математике.</t>
  </si>
  <si>
    <t>Увеличения количества многодетных семей связано с ростом рождаемости третьего и последующих детей, а также с оказанием всесторонней социальной помощи и поддержки семьям, в рамках социальных программ, с увеличением мер социальной поддержки государством.</t>
  </si>
  <si>
    <t>Персонифицированное финансирование дополнительного образования детей в муниципальном образовании "Город Можга"</t>
  </si>
  <si>
    <t>Доля детей в возрасте от 5 до 18 лет, получающих дополнительное образование с использованием серификата дополнительного образования, в общей численности детей в возрасте от 5 до 18 лет</t>
  </si>
  <si>
    <t>Доля детей в возрасте от 5 до 18 лет, использующих серификаты дополнительного образования в статусе сертификатов персонифицированного финансирования</t>
  </si>
  <si>
    <t>0110007120</t>
  </si>
  <si>
    <t>Уплата земельного налога</t>
  </si>
  <si>
    <t>0110060630</t>
  </si>
  <si>
    <t>22</t>
  </si>
  <si>
    <t>Предоставление мер социальной поддержки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орагнизациях, находящихся на территории Удмуртской Республики, реализующих образовательную программу дошкольного образования (софинансирование с местного бюджета)</t>
  </si>
  <si>
    <t>0110067120</t>
  </si>
  <si>
    <t>24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</si>
  <si>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образовательным программам) условий для получения детьми-инвалидами качественного образования</t>
  </si>
  <si>
    <t>01100L0270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</si>
  <si>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</si>
  <si>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01200000830</t>
  </si>
  <si>
    <t xml:space="preserve">Уплата земельного налога </t>
  </si>
  <si>
    <t>0120060630</t>
  </si>
  <si>
    <t>0130060630</t>
  </si>
  <si>
    <t>0150060630</t>
  </si>
  <si>
    <r>
      <t xml:space="preserve">СП </t>
    </r>
    <r>
      <rPr>
        <i/>
        <sz val="11"/>
        <rFont val="Calibri"/>
        <family val="2"/>
        <charset val="204"/>
        <scheme val="minor"/>
      </rPr>
      <t>предв</t>
    </r>
  </si>
  <si>
    <r>
      <t>СП</t>
    </r>
    <r>
      <rPr>
        <i/>
        <sz val="11"/>
        <rFont val="Calibri"/>
        <family val="2"/>
        <charset val="204"/>
        <scheme val="minor"/>
      </rPr>
      <t xml:space="preserve"> i</t>
    </r>
  </si>
  <si>
    <t>н</t>
  </si>
  <si>
    <t>Введение и обеспечение функционирования системы персонифицированного дополнительного образования детей,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</t>
  </si>
  <si>
    <t>Внедрение системы персонифицированного финансирования дополнительного образования детей позволило охватить дополнительным образованием с использованием мехазма персонифицированного финансирования  5 % детей от общего количества детей путем закрепления за ними определенного объема средств и их передачи организации  после выбора соответствующей программы</t>
  </si>
  <si>
    <t>Внедрение системы персонифицированного финансирования дополнительного образования детей позволит охватить дополнительным образованием с использованием мехазма персонифицированного финансирования не менее 5 % детей от общего количества детей путем закрепления за ними определенного объема средств и их передачи организации (индивидуальному предпринимателю) после выбора соответствующей программы</t>
  </si>
  <si>
    <t>7</t>
  </si>
  <si>
    <t xml:space="preserve">2)        </t>
  </si>
  <si>
    <t>11.04.2018 г.</t>
  </si>
  <si>
    <t>457.1</t>
  </si>
  <si>
    <t>"О внесении изменений в постановление Администрации муниципального образования "Город Можга" от 29.09.2014 года № 1616.1 "Об утверждении Муниципальной программы города Можги "Развитие образования и воспитание" на 2015-2020 годы"</t>
  </si>
  <si>
    <t>Целевой показатель выполнен.</t>
  </si>
  <si>
    <r>
      <t xml:space="preserve">Целевой показатель выполнен. Уменьшение  доли </t>
    </r>
    <r>
      <rPr>
        <sz val="6"/>
        <color theme="1"/>
        <rFont val="Times New Roman"/>
        <family val="1"/>
        <charset val="204"/>
      </rPr>
      <t>детей-сирот и детей, оставшихся без попечения родителей, переданных на воспитание в семьи, в общей численности детей-сирот и детей, оставшихся без попечения родителей, связано с общим снижением детей- сирот, воспитывающихся в замещающих семьях в связи с выбытием детей в  другие муниципальные образования и с достижением совершеннолетнего возраста.</t>
    </r>
  </si>
  <si>
    <t xml:space="preserve">Снижение количества детей-сирот и детей, оставшихся без попечения родителей, переданных на воспитание в замещающие семьи, связано со снижением количества выявленных детей и с уменьшением устройства воспитанников детского дома на воспитание в семьи. </t>
  </si>
  <si>
    <t>Доля детей в возрасте от 5 до 18 лет, получающих дополнительное образование с использованием серификата дополнительного образования, в общей численности детей в возрасте от 5 до 18 лет, в 2019 году составила 98%. Данный показатель улучшился, за счет целенаправленной работы с родителями получения сертификата дополнительного образования.</t>
  </si>
  <si>
    <t>Доля детей в возрасте от 5 до 18 лет, использующих серификаты дополнительного образования в статусе сертификатов персонифицированного финансирования составила в 2019 году 14%. Данный показатель перевыполнен за счет целенаправленной работы с родителями по использованию сертификата дополнительного образования.</t>
  </si>
  <si>
    <t>Удельный вес численности обучающихся, занимающихся в одну смену, увменьшилась по сравнению с 2018 годом на 9,49% и составила 80,1%. Данный показатель изменился за счет увеличения общего количества обучающихся (2018г. - 6549 чел., 2019г. - 6700 чел.)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</si>
  <si>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 муниципальных    общеобразовательных учреждений, сдававших  единый государственный экзамен по данным предметам в 2019 году составила 100%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</si>
  <si>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 в 2019 году,  осталась на прежнем уровне по сравнению с 2018 г.  и составила 22,22% (2 учреждения). Капитальный ремонт требуется в МБОУ "СОШ №3", МБОУ "СОШ №4" (имеются акты технического состояния). Данные образовательные учреждения включены в Муниципальную целевую программу "Развитие образования и воспитания в городе Можге на 2015-2020 годы.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</si>
  <si>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 по сравнению с 2018 г.  оталась на прежнем уровне и составила 96,98%. В 2018 году проведена целенаправленная работа администраций общеобразовательных учреждений по приведению школ к современным требованиям обучения. Во всех школах созданы условия для беспрепятственного доступа инвалидов.</t>
  </si>
  <si>
    <t>Доля детей первой и второй групп здоровья в общей численности обучающихся в муниципальных общеобразовательных учреждениях в 2019 г. составила 83,4% за счет более эффективной профилактической работой медицинских кабинетов. В 2012 году МБОУ "СОШ №1", МБОУ "Гимназия №8", МКОУ "КШ №7" получили лицензию на осуществление доврачебной медицинской помощи и имеют штатного медицинского работника.</t>
  </si>
  <si>
    <t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 в 2019 году увеличился на 4,2% в сравнении с 2018 годом, т.к. с 1.09.2019 года на ФГОС ООО перешли все учащихся с 1 по 9 классы.</t>
  </si>
  <si>
    <t>Доля обучающихся в муниципальных общеобразовательных учреждениях, занимающихся во вторую смену, в общей численности обучающихся в муниципальных общеобразовательных учреждениях  составила 19,9%. Данный показатель изменился за счет увеличения общего количества обучающихся (2018г. - 6549 чел., 2019г. - 6700 чел.)</t>
  </si>
  <si>
    <t>Охват обучающихся муниципальных общеобразовательных организаций горячим питанием в 2019 году остался на прежнем уровне и составил 88%.</t>
  </si>
  <si>
    <t>Укомплектованность муниципальных общеобразовательных учреждений персоналом в соответствии со штатным расписанием в 2019 году осталась на прежнем уровне и составила 100%.</t>
  </si>
  <si>
    <t xml:space="preserve"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общеобразовательных организаций в 2019 году осталась на прежнем уровне и составила 20,8%. </t>
  </si>
  <si>
    <t>Доля руководителей муниципальных общеобразовательных организаций города Можги, с которыми заключены эффективные контракты, в 2019 году осталась на прежнем уровне и составила 100%.</t>
  </si>
  <si>
    <t>Доля учителей муниципальных общеобразовательных организаций, с которыми заключены эффективные контракты, в 2019 году осталась на прежнем уровне и составила 100%.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</si>
  <si>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 увеличились на 2,2% по сравнению с 2018 годом и составили 45 тыс.руб., что связано с увеличением количества обучающихся и увеличением объема финансирования общеобразовательных учреждений.</t>
  </si>
  <si>
    <t>Доля граждан, использующих механизм получения государственных и муниципальных услуг в электронной форме в 2019 году составил 100%.</t>
  </si>
  <si>
    <t>Независимая оценка качества общего образования в 2019 году не проводилась во всех общеобразователных учреждениях Удмуртской Республике.</t>
  </si>
  <si>
    <t>Удовлетворенность потребителей (родителей и детей) качеством оказания услуг по предоставлению общего образования в 2019 году улучшилась на 0,1%. Данный показатель улучшился за счет более качественной работой сотрудников образовательных учреждений общего образования.</t>
  </si>
  <si>
    <t> 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 в 2019г., увеличилась на 24% по сравнению с 2018г. и составила 98% . Данный показатель изменился за счет охвата внеурочной деятельности учащихся 1-9-х классов учреждениями дополнительного образования в рамках реализации федеральных государственных образовательных стандартов начального общего и основного общего образования и естественного прироста населения.</t>
  </si>
  <si>
    <t> 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 в 2019 году осталась на прежнем уровне и составила 100%.</t>
  </si>
  <si>
    <t> Количество победителей и призёров конкурсов, смотров, соревнований, турниров  и т.п. мероприятий, всего в 2019 году увеличилось на 72 человека. Данный показатель увеличился за счет результативной работы педагогов дополнительного образования.</t>
  </si>
  <si>
    <t>Количество учащихся муниципальных учреждений дополнительного образования детей спортивной направленности, имеющих спортивные разряды от общей численности учащихся муниципальных  учреждений дополнительного образования детей спортивной направленности в 2019 году увеличилось на 1,6%. за счет целенаправленной работы тренеров.</t>
  </si>
  <si>
    <t>Доля муниципальных учреждений дополнительного образования детей, здания которых находятся в аварийном состоянии или требуют капитального ремонта, в общем количестве муниципальных учреждений дополнительного образования детей в 2019 году осталась на прежнем уровне и составила 0%.</t>
  </si>
  <si>
    <t>Доля педагогических работников муниципальных образовательных организаций дополнительного образования детей в возрасте до 35 лет, в общей численности педагогических работников муниципальных образовательных организаций дополнительного образования детей в 2019 году увеличился на 6%. Данный показатель изменился за счет прихода молодых специалистов.</t>
  </si>
  <si>
    <t>Доля педагогических работников муниципальных образовательных организаций дополнительного образования детей,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 дополнительного образования детей в 2019 году осталась на прежнем уровне 21%.</t>
  </si>
  <si>
    <t>Доля руководителей муниципальных образовательных организаций дополнительного образования города Можги, с которыми заключены эффективные контракты, в 2019 году осталась на прежнем уровне и составила 100%.</t>
  </si>
  <si>
    <t>Доля учителей муниципальных образовательных организаций дополнительного образования, с которыми заключены эффективные контракты, в 2019 году осталась на прежнем уровне и составила 100%.</t>
  </si>
  <si>
    <t xml:space="preserve">Независимая оценка качества дополнительного образования в Удмуртской Республике в 2019 году проводилась во всех учреждениях дополнительного образования. </t>
  </si>
  <si>
    <t>Удовлетворенность потребителей (родителей и детей) качеством оказания услуг по предоставлению дополнительного образования детей в 2019 году улучшилась на 2%. Данный показатель улучшился за счет более качественной работой сотрудников образовательных учреждений дополнительного образования.</t>
  </si>
  <si>
    <t>Оценка качества муниципальной системы образования города Можги в 2019 году составила 87,5%.</t>
  </si>
  <si>
    <t>Удельный вес численности руководителей и педагогических работников муниципальных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муниципальных образовательных организаций в 2019 году увеличился на 0,9%. Данный показатель изменился за счет планомерной и качественной работе с кадрами.</t>
  </si>
  <si>
    <t xml:space="preserve">Доля педагогических работников муниципальных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 в 2019 году составила 22,1%. </t>
  </si>
  <si>
    <t>Доля педагогических работников муниципальных образовательных организаций с высшим образованием, в общей численности педагогических работников муниципальных образовательных организаций в 2019 году увеличилась на 0,1%.</t>
  </si>
  <si>
    <t>Количество вакансий в муниципальных образовательных организациях на начало учебного года в 2019 году составило 0 единиц</t>
  </si>
  <si>
    <t>Доля муниципальных образовательных организаций города Можги, с руководителями которых заключены эффективные контракты в 2019 году осталось на прежнем уровне и составила 100%.</t>
  </si>
  <si>
    <t>Доля  педагогических работников муниципальных образовательных организаций города Можги, с которыми заключены эффективные контракты в 2019 году осталось на прежнем уровне и составила 100%.</t>
  </si>
  <si>
    <t>Удовлетворенность потребителей качеством оказания муниципальных услуг в сфере образования в 2019 году улучшилась на 7%. Данный показатель изменился за счет более качественной работы сотрудников сферы образования.</t>
  </si>
  <si>
    <t>Доля граждан, использующих механизм получения государственных и муниципальных услуг в электронной форме в 2019 году составил 80% за счет планомерной работы по увеличению граждан, использующих механизм получения государственных и муниципальных услуг в электронной форме.</t>
  </si>
  <si>
    <t xml:space="preserve">Независимая оценка качества дошкольного образования в 2019 году  в Удмуртской Республике проводилась. </t>
  </si>
  <si>
    <t>Доля выпускников дошкольных образовательных организаций с высоким уровнем готовности к школе в 2019 году увеличилась на 1% и составила 70%. Данный показатель улучшился за счет целенаправленной работы воспитателей подготовительных групп.</t>
  </si>
  <si>
    <t>Доля педагогических работников муниципальных дошкольных образовательных организаций города Можги, с которыми заключены эффективные контракты в 2019 году осталась на прежнем уровне и составила 100%.</t>
  </si>
  <si>
    <t>Доля руководителей муниципальных дошкольных образовательных организаций города Можги, с которыми заключены эффективные контракты в 2019 году осталась на прежнем уровне и составила 100%.</t>
  </si>
  <si>
    <t>Доля педагогических работников муниципальных дошкольных образовательных учреждений,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 в 2019 году составила 21 %. Данный показатель перевыполнен за счет целенаправленной работы администрации детских садов по аттестации педагогических работников.</t>
  </si>
  <si>
    <t>Укомплектованность муниципальных дошкольных образовательных учреждений персоналом в соответствии со штатным расписанием в 2019 году составила 100%.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</si>
  <si>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осталось на прежнем уровне по сравнению с 2019 годом и составила 5%.  Одно дошкольное образовательное учреждение (МБДОУ детский сад №1 города Можги) получил техническое заключение по результатам обследования строительных конструкций (Арх. 182-25/12-ТЗ) на капитальный ремонт в 2012 году. </t>
  </si>
  <si>
    <t>Удельный вес численности воспитанников дошкольных образовательных организаций, обучающихся по образовательным программам, соответствующим федеральным стандартам (требованиям) дошкольного образования, в общей численности воспитанников дошкольных образовательных организаций в 2019 году составила 100%. Данный показатель стабильный за счет введения в детских садах с 1 сентября 2015 года ФГОС ДО.</t>
  </si>
  <si>
    <t>Доступность предшкольного образования (отношение численности детей дошкольного возраста, в соответствии с действующим законодательством, начиная с 5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5 лет, скорректированной на численность детей в соответствии с действующим законодательством, начиная с 5 лет, обучающихся в школе) в 2019 году составила 100%.</t>
  </si>
  <si>
    <t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 в 2019 году в сравнении с 2018 годом  увеличился на 2 %. Данный показатель изменился за счет сокращения количества детей в ДОУ в возрасте о 0 до 3 лет, данная группа детей полностью укомплектована.</t>
  </si>
  <si>
    <t>Доступность дошкольного образования (отношение численности детей дошкольного возраста в соответствии с действующим законодательством, начиная с 3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3 лет, скорректированной на численность детей дошкольного возраста в соответствии с действующим законодательством, начиная с 5 лет, обучающихся в школе) в 2019 году составила 100%.</t>
  </si>
  <si>
    <t>Доля детей дошкольного возраста в соответствии с действующим законодательством, начиная с 1 года, состоящих на учёте для определения в муниципальные дошкольные образовательные учреждения, в общей численности детей дошкольного возраста в соответствии с действующим законодательством, начиная с 1 года в 2019 году  уменьшилась на 1,6% и составила 0%. Данный показатель улучшился за счет снижения рождаемости и миграционных процессов. На 31.12.2019г. актуальная спрос отсутствует.</t>
  </si>
  <si>
    <t>Доля детей в возрасте 1-6 лет, состоящих на учете для определения в муниципальные дошкольные образовательные учреждения, в общей численности детей в возрасте 1-6 лет в 2019 году уменьшилась на 1,7% и составила 0%. На 31.12.2019г. актуальный спрос отсутствует.</t>
  </si>
  <si>
    <t>Доля детей дошкольного возраста в соответствии с действующим законодательством, начиная с 1 года, получающих дошкольную образовательную услугу и (или) услугу по их содержанию в муниципальных образовательных учреждениях, в общей численности детей дошкольного возраста в соответствии с действующим законодательством, начиная с 1 года  в 2019 году увеличилась на 8% по сравнению с 2018 годом и составила 100%. Данный показатель изменился за счет ввода в эксплуатацию второго корпуса к МДОУ "Детский сад №15" на 80 мест.</t>
  </si>
  <si>
    <t>Доля детей в возрасте 1-6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дошкольного возраста, с 1 года до 6 лет увеличилась на 12%  по сравнению с 2018 годом и составила 100%. Данный показатель изменился за счет ввода в эксплуатацию второго корпуса к МДОУ "Детский сад №15" на 80 мест.</t>
  </si>
  <si>
    <t>Всего на 2019 г.</t>
  </si>
  <si>
    <t>Выполнено за 2019 г.</t>
  </si>
  <si>
    <t>Среднемесячная номинальная начисленная заработная плата работников муниципальных дошкольных образовательных учреждений увеличилась по сравнению с 2018 годом на 7,9 % и составила 19517 руб., т.к. с 01.12.2018 году были увеличены оклады  работников и с 01.01.2019 г. увеличен МРОТ.</t>
  </si>
  <si>
    <t>Среднемесячная номинальная начисленная заработная плата учителей увеличилась по сравнению с 2018 годом на 8,7 % и составила 29866 руб., т.к. с 01.12.2018 года были увеличены оклады педагогических работников.</t>
  </si>
  <si>
    <t>Среднемесячная номинальная начисленная заработная плата работников муниципальных образовательных учреждений увеличилась по сравнению с 2018 годом на 7,4 % и составила 25155 руб., т.к. с 01.12.2018 году былы увеличены оклады  работников и с 01.01.2019 г. МРОТ.</t>
  </si>
  <si>
    <r>
      <t>Наименование муниципальной программы</t>
    </r>
    <r>
      <rPr>
        <b/>
        <sz val="11"/>
        <rFont val="Calibri"/>
        <family val="2"/>
        <charset val="204"/>
        <scheme val="minor"/>
      </rPr>
      <t xml:space="preserve"> "Развитие образования и воспитание" на 2015-2024 годы</t>
    </r>
  </si>
  <si>
    <t>Среднемесячная номинальная начисленная заработная плата педагогических работников муниципальных  образовательных организаций увеличилась в сравнении с 2018 годом на 7,4%. С 01.12.2018 года были увеличены оклады педагогических работников.</t>
  </si>
  <si>
    <t>Отчет о финансовой оценке применения мер муниципального регулирования по состоянию на 01.01.2020 г.</t>
  </si>
  <si>
    <r>
      <t>Наименование муниципальной программы</t>
    </r>
    <r>
      <rPr>
        <b/>
        <sz val="11"/>
        <color theme="1"/>
        <rFont val="Calibri"/>
        <family val="2"/>
        <charset val="204"/>
        <scheme val="minor"/>
      </rPr>
      <t xml:space="preserve"> "Развитие образования и воспитание" на 2015-2024 годы</t>
    </r>
  </si>
  <si>
    <t>Сведения о внесенных за отчетный период изменениях в муниципальную программу по состоянию на 01.01.2020 г.</t>
  </si>
  <si>
    <t>"О внесении изменений в постановление Администрации муниципального образования "Город Можга" от 29.09.2014 года № 1616.1 "Об утверждении Муниципальной программы города Можги "Развитие образования и воспитание" на 2015-2021 годы"</t>
  </si>
  <si>
    <t>"Развитие образования и воспитание" на 2015-2024 годы</t>
  </si>
  <si>
    <r>
      <t>Наименование муниципальной программы</t>
    </r>
    <r>
      <rPr>
        <b/>
        <sz val="11"/>
        <rFont val="Times New Roman"/>
        <family val="1"/>
        <charset val="204"/>
      </rPr>
      <t xml:space="preserve"> "Развитие образования и воспитание" на 2015-2024 годы</t>
    </r>
  </si>
  <si>
    <r>
      <t>Наименование муниципальной программы</t>
    </r>
    <r>
      <rPr>
        <b/>
        <sz val="9"/>
        <rFont val="Times New Roman"/>
        <family val="1"/>
        <charset val="204"/>
      </rPr>
      <t xml:space="preserve"> "Развитие образования и воспитание" на 2015-2024 годы</t>
    </r>
  </si>
  <si>
    <t>Капитальный ремонт и реконструкция муниципальных дошкольных образовательных учреждений города Можги .МБДОУ детский сад № 1 города Можги</t>
  </si>
  <si>
    <t>0110000830</t>
  </si>
  <si>
    <t xml:space="preserve"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</t>
  </si>
  <si>
    <t>0120009090</t>
  </si>
  <si>
    <t>Капитальные вложения в объекты муниципальной собственности (реконструкция стадиона)</t>
  </si>
  <si>
    <t>11</t>
  </si>
  <si>
    <t>0130000820</t>
  </si>
  <si>
    <t>400</t>
  </si>
  <si>
    <t>0150060880</t>
  </si>
  <si>
    <t>0170061320</t>
  </si>
  <si>
    <t>014Р004460</t>
  </si>
  <si>
    <t>0140061750</t>
  </si>
  <si>
    <t>Отчет о расходах на реализацию муниципальной программы за счет всех источников финансирования по состоянию на 01.01.2020 г.</t>
  </si>
  <si>
    <t>Реализация основных общеобразовательных программ дошкольного образования (дети до 3 лет)</t>
  </si>
  <si>
    <t>Реализация основных общеобразовательных программ дошкольного образования (дети от 3 до 8 лет)</t>
  </si>
  <si>
    <t>Присмотр и уход (дети до 3 лет)</t>
  </si>
  <si>
    <t>Присмотр и уход (дети от 3 до 8 лет)</t>
  </si>
  <si>
    <t xml:space="preserve">Реализация основных общеобразовательных программ начального  образования. </t>
  </si>
  <si>
    <t>Реализация  основных общеобразовательных программ основного общего образования</t>
  </si>
  <si>
    <t>Реализация основных общеобразовтаельных программ среднего общего образования</t>
  </si>
  <si>
    <t xml:space="preserve">Реализация дополнительных общеразвивающих программ. </t>
  </si>
  <si>
    <t>Реализация дополнительных предпрофессиональных программ в области физической культуры и спорта</t>
  </si>
  <si>
    <t>Реализация дополнительных общеобразовательных предпрофессиональных программ в области искусств (художественная)</t>
  </si>
  <si>
    <t>Реализация дополнительных общеразвивающих программ</t>
  </si>
  <si>
    <t xml:space="preserve">Реализация дополнительных общеобразовательных предпрофессиональных программ в области искусств/фортепиано </t>
  </si>
  <si>
    <t xml:space="preserve">Реализация дополнительных общеобразовательных предпрофессиональных программ в области искусств/струнные инструменты </t>
  </si>
  <si>
    <t xml:space="preserve">Реализация дополнительных общеобразовательных предпрофессиональных программ в области искусств/народные инструменты </t>
  </si>
  <si>
    <t xml:space="preserve">Реализация дополнительных общеобразовательных предпрофессиональных программ в области искусств/хоровое пение </t>
  </si>
  <si>
    <t xml:space="preserve">Реализация дополнительных общеобразовательных предпрофессиональных программ в области искусств/хореографическое творчество </t>
  </si>
  <si>
    <t>Реализация дополнительных общеобразовательных предпрофессиональных программ в области искусств/искусство театра</t>
  </si>
  <si>
    <t>2015-2024 годы</t>
  </si>
  <si>
    <t>2018-2024 годы</t>
  </si>
  <si>
    <t>2016-2024 годы</t>
  </si>
  <si>
    <t>Отчет о достигнутых значениях целевых показателей (индикаторов) муниципальной программы  по состоянию на 01.01.2020 г.</t>
  </si>
  <si>
    <t>Отчет о выполнении основных мероприятий муниципальной программы  по состоянию на 01.01.2020 г.</t>
  </si>
  <si>
    <r>
      <t>Наименование муниципальной программы</t>
    </r>
    <r>
      <rPr>
        <b/>
        <sz val="8"/>
        <color theme="1"/>
        <rFont val="Calibri"/>
        <family val="2"/>
        <charset val="204"/>
        <scheme val="minor"/>
      </rPr>
      <t xml:space="preserve"> "Развитие образования и воспитание" на 2015-2024 годы</t>
    </r>
  </si>
  <si>
    <t>Отчет о выполнении сводных показателей муниципальных заданий на оказание муниципальных услуг (выполнение работ) по состоянию на 01.01.2020 г.</t>
  </si>
  <si>
    <t>на реализацию муниципальной программы по состоянию на 01.01.2020 г.</t>
  </si>
  <si>
    <t>Удовлетворенность родителей качеством оказания муниципальных услуг по предоставлению общедоступного и бесплатного дошкольного образования в 2019 составила 96,1% за счет более качественной работой сотрудников дошкольных образовательных учреждений.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</si>
</sst>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5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8.5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color rgb="FFFF0000"/>
      <name val="Times New Roman"/>
      <family val="1"/>
      <charset val="204"/>
    </font>
    <font>
      <i/>
      <sz val="8"/>
      <color rgb="FFC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Calibri"/>
      <family val="2"/>
      <charset val="204"/>
      <scheme val="minor"/>
    </font>
    <font>
      <sz val="6"/>
      <name val="Calibri"/>
      <family val="2"/>
      <charset val="204"/>
      <scheme val="minor"/>
    </font>
    <font>
      <sz val="6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6"/>
      <name val="Times New Roman"/>
      <family val="1"/>
      <charset val="204"/>
    </font>
    <font>
      <u/>
      <sz val="8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.5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595959"/>
      </left>
      <right/>
      <top style="medium">
        <color rgb="FF595959"/>
      </top>
      <bottom/>
      <diagonal/>
    </border>
    <border>
      <left/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/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/>
      <bottom/>
      <diagonal/>
    </border>
    <border>
      <left/>
      <right/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/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595959"/>
      </left>
      <right/>
      <top style="thin">
        <color theme="0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11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justify"/>
    </xf>
    <xf numFmtId="0" fontId="1" fillId="0" borderId="1" xfId="0" applyFont="1" applyBorder="1" applyAlignment="1">
      <alignment horizontal="justify"/>
    </xf>
    <xf numFmtId="0" fontId="1" fillId="0" borderId="0" xfId="0" applyFont="1" applyAlignment="1">
      <alignment horizontal="justify"/>
    </xf>
    <xf numFmtId="164" fontId="2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right" vertical="top"/>
    </xf>
    <xf numFmtId="164" fontId="2" fillId="0" borderId="6" xfId="0" applyNumberFormat="1" applyFont="1" applyFill="1" applyBorder="1" applyAlignment="1">
      <alignment horizontal="right" vertical="top"/>
    </xf>
    <xf numFmtId="164" fontId="2" fillId="0" borderId="6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left" vertical="center" wrapText="1"/>
    </xf>
    <xf numFmtId="164" fontId="3" fillId="4" borderId="2" xfId="0" applyNumberFormat="1" applyFont="1" applyFill="1" applyBorder="1" applyAlignment="1">
      <alignment horizontal="right" vertical="center"/>
    </xf>
    <xf numFmtId="49" fontId="2" fillId="0" borderId="23" xfId="0" applyNumberFormat="1" applyFont="1" applyFill="1" applyBorder="1" applyAlignment="1">
      <alignment horizontal="center" vertical="top"/>
    </xf>
    <xf numFmtId="0" fontId="2" fillId="0" borderId="2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vertical="top" wrapText="1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vertical="top" wrapText="1"/>
    </xf>
    <xf numFmtId="49" fontId="3" fillId="0" borderId="30" xfId="0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21" fillId="0" borderId="0" xfId="0" applyFont="1" applyFill="1"/>
    <xf numFmtId="0" fontId="20" fillId="0" borderId="1" xfId="0" applyFont="1" applyFill="1" applyBorder="1"/>
    <xf numFmtId="164" fontId="5" fillId="0" borderId="6" xfId="0" applyNumberFormat="1" applyFont="1" applyFill="1" applyBorder="1" applyAlignment="1">
      <alignment horizontal="right" vertical="top"/>
    </xf>
    <xf numFmtId="165" fontId="20" fillId="0" borderId="1" xfId="0" applyNumberFormat="1" applyFont="1" applyFill="1" applyBorder="1"/>
    <xf numFmtId="165" fontId="20" fillId="0" borderId="7" xfId="0" applyNumberFormat="1" applyFont="1" applyFill="1" applyBorder="1"/>
    <xf numFmtId="0" fontId="21" fillId="0" borderId="0" xfId="0" applyFont="1"/>
    <xf numFmtId="0" fontId="20" fillId="0" borderId="0" xfId="0" applyFont="1"/>
    <xf numFmtId="0" fontId="20" fillId="0" borderId="1" xfId="0" applyFont="1" applyBorder="1"/>
    <xf numFmtId="164" fontId="3" fillId="4" borderId="6" xfId="0" applyNumberFormat="1" applyFont="1" applyFill="1" applyBorder="1" applyAlignment="1">
      <alignment horizontal="right" vertical="center"/>
    </xf>
    <xf numFmtId="166" fontId="20" fillId="4" borderId="1" xfId="0" applyNumberFormat="1" applyFont="1" applyFill="1" applyBorder="1"/>
    <xf numFmtId="166" fontId="20" fillId="0" borderId="1" xfId="0" applyNumberFormat="1" applyFont="1" applyBorder="1"/>
    <xf numFmtId="0" fontId="13" fillId="0" borderId="14" xfId="0" applyFont="1" applyFill="1" applyBorder="1" applyAlignment="1">
      <alignment horizontal="justify" vertical="center"/>
    </xf>
    <xf numFmtId="0" fontId="16" fillId="0" borderId="0" xfId="0" applyFont="1" applyFill="1"/>
    <xf numFmtId="0" fontId="13" fillId="0" borderId="19" xfId="0" applyFont="1" applyFill="1" applyBorder="1" applyAlignment="1">
      <alignment horizontal="justify" vertical="center"/>
    </xf>
    <xf numFmtId="49" fontId="2" fillId="0" borderId="2" xfId="0" applyNumberFormat="1" applyFont="1" applyFill="1" applyBorder="1" applyAlignment="1">
      <alignment horizontal="justify" vertical="top"/>
    </xf>
    <xf numFmtId="0" fontId="20" fillId="3" borderId="0" xfId="0" applyFont="1" applyFill="1"/>
    <xf numFmtId="49" fontId="24" fillId="0" borderId="31" xfId="0" applyNumberFormat="1" applyFont="1" applyFill="1" applyBorder="1" applyAlignment="1">
      <alignment vertical="center" wrapText="1"/>
    </xf>
    <xf numFmtId="164" fontId="20" fillId="0" borderId="0" xfId="0" applyNumberFormat="1" applyFont="1"/>
    <xf numFmtId="0" fontId="24" fillId="0" borderId="18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 applyAlignment="1">
      <alignment horizontal="justify" vertical="center"/>
    </xf>
    <xf numFmtId="0" fontId="22" fillId="0" borderId="0" xfId="0" applyFont="1" applyFill="1"/>
    <xf numFmtId="0" fontId="21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center" vertical="center" wrapText="1"/>
    </xf>
    <xf numFmtId="165" fontId="24" fillId="0" borderId="14" xfId="0" applyNumberFormat="1" applyFont="1" applyBorder="1" applyAlignment="1">
      <alignment horizontal="center" vertical="center" wrapText="1"/>
    </xf>
    <xf numFmtId="0" fontId="24" fillId="0" borderId="14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vertical="center" wrapText="1"/>
    </xf>
    <xf numFmtId="0" fontId="24" fillId="0" borderId="14" xfId="0" applyFont="1" applyFill="1" applyBorder="1" applyAlignment="1">
      <alignment horizontal="center" vertical="center" wrapText="1"/>
    </xf>
    <xf numFmtId="165" fontId="24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justify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5" fillId="0" borderId="18" xfId="0" applyFont="1" applyBorder="1" applyAlignment="1">
      <alignment horizontal="center" vertical="center" wrapText="1"/>
    </xf>
    <xf numFmtId="0" fontId="25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justify" vertical="center"/>
    </xf>
    <xf numFmtId="0" fontId="4" fillId="0" borderId="14" xfId="0" applyFont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justify" vertical="center"/>
    </xf>
    <xf numFmtId="0" fontId="24" fillId="0" borderId="14" xfId="0" applyFont="1" applyBorder="1" applyAlignment="1">
      <alignment vertical="center"/>
    </xf>
    <xf numFmtId="0" fontId="24" fillId="2" borderId="14" xfId="0" applyFont="1" applyFill="1" applyBorder="1" applyAlignment="1">
      <alignment horizontal="center" vertical="center"/>
    </xf>
    <xf numFmtId="0" fontId="25" fillId="0" borderId="18" xfId="0" applyFont="1" applyBorder="1" applyAlignment="1">
      <alignment vertical="center" wrapText="1"/>
    </xf>
    <xf numFmtId="0" fontId="25" fillId="0" borderId="18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5" borderId="14" xfId="0" applyFont="1" applyFill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1" xfId="0" applyFont="1" applyBorder="1" applyAlignment="1">
      <alignment horizontal="justify" vertical="center" wrapText="1"/>
    </xf>
    <xf numFmtId="0" fontId="24" fillId="0" borderId="16" xfId="0" applyFont="1" applyBorder="1" applyAlignment="1">
      <alignment horizontal="center" vertical="center"/>
    </xf>
    <xf numFmtId="0" fontId="26" fillId="0" borderId="0" xfId="0" applyFont="1" applyAlignment="1">
      <alignment horizontal="justify"/>
    </xf>
    <xf numFmtId="0" fontId="27" fillId="0" borderId="0" xfId="0" applyFont="1" applyAlignment="1">
      <alignment horizontal="justify"/>
    </xf>
    <xf numFmtId="0" fontId="28" fillId="0" borderId="14" xfId="0" applyFont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4" xfId="0" applyFont="1" applyBorder="1" applyAlignment="1">
      <alignment horizontal="justify" vertical="center"/>
    </xf>
    <xf numFmtId="0" fontId="28" fillId="0" borderId="14" xfId="0" applyFont="1" applyFill="1" applyBorder="1" applyAlignment="1">
      <alignment horizontal="justify" vertical="center"/>
    </xf>
    <xf numFmtId="0" fontId="28" fillId="0" borderId="16" xfId="0" applyFont="1" applyBorder="1" applyAlignment="1">
      <alignment horizontal="justify" vertical="center"/>
    </xf>
    <xf numFmtId="0" fontId="30" fillId="0" borderId="18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justify"/>
    </xf>
    <xf numFmtId="164" fontId="2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vertical="top" wrapText="1"/>
    </xf>
    <xf numFmtId="164" fontId="2" fillId="0" borderId="27" xfId="0" applyNumberFormat="1" applyFont="1" applyFill="1" applyBorder="1" applyAlignment="1">
      <alignment vertical="top" wrapText="1"/>
    </xf>
    <xf numFmtId="164" fontId="2" fillId="0" borderId="28" xfId="0" applyNumberFormat="1" applyFont="1" applyFill="1" applyBorder="1" applyAlignment="1">
      <alignment vertical="top" wrapText="1"/>
    </xf>
    <xf numFmtId="164" fontId="2" fillId="0" borderId="29" xfId="0" applyNumberFormat="1" applyFont="1" applyFill="1" applyBorder="1" applyAlignment="1">
      <alignment horizontal="center" vertical="top"/>
    </xf>
    <xf numFmtId="164" fontId="23" fillId="0" borderId="6" xfId="0" applyNumberFormat="1" applyFont="1" applyFill="1" applyBorder="1" applyAlignment="1">
      <alignment horizontal="right" vertical="top"/>
    </xf>
    <xf numFmtId="49" fontId="3" fillId="0" borderId="2" xfId="0" applyNumberFormat="1" applyFont="1" applyFill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165" fontId="24" fillId="0" borderId="16" xfId="0" applyNumberFormat="1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/>
    </xf>
    <xf numFmtId="0" fontId="24" fillId="0" borderId="26" xfId="0" applyFont="1" applyBorder="1" applyAlignment="1">
      <alignment horizontal="justify" vertical="center" wrapText="1"/>
    </xf>
    <xf numFmtId="0" fontId="24" fillId="0" borderId="26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4" fillId="0" borderId="26" xfId="0" applyFont="1" applyBorder="1" applyAlignment="1">
      <alignment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justify" vertical="center" wrapText="1"/>
    </xf>
    <xf numFmtId="164" fontId="2" fillId="0" borderId="2" xfId="0" applyNumberFormat="1" applyFont="1" applyFill="1" applyBorder="1" applyAlignment="1">
      <alignment vertical="top" wrapText="1"/>
    </xf>
    <xf numFmtId="164" fontId="2" fillId="0" borderId="23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justify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33" fillId="0" borderId="0" xfId="0" applyFont="1"/>
    <xf numFmtId="0" fontId="32" fillId="0" borderId="0" xfId="0" applyFont="1"/>
    <xf numFmtId="0" fontId="32" fillId="0" borderId="0" xfId="0" applyFont="1" applyFill="1"/>
    <xf numFmtId="0" fontId="32" fillId="0" borderId="0" xfId="0" applyFont="1" applyAlignment="1">
      <alignment wrapText="1"/>
    </xf>
    <xf numFmtId="0" fontId="24" fillId="0" borderId="2" xfId="0" applyFont="1" applyFill="1" applyBorder="1" applyAlignment="1">
      <alignment horizontal="left" vertical="top" wrapText="1"/>
    </xf>
    <xf numFmtId="0" fontId="19" fillId="0" borderId="0" xfId="0" applyFont="1" applyAlignment="1">
      <alignment vertical="center" wrapText="1"/>
    </xf>
    <xf numFmtId="2" fontId="20" fillId="0" borderId="0" xfId="0" applyNumberFormat="1" applyFont="1"/>
    <xf numFmtId="0" fontId="20" fillId="0" borderId="0" xfId="0" applyNumberFormat="1" applyFont="1"/>
    <xf numFmtId="2" fontId="19" fillId="0" borderId="0" xfId="0" applyNumberFormat="1" applyFont="1" applyAlignment="1">
      <alignment vertical="center" wrapText="1"/>
    </xf>
    <xf numFmtId="166" fontId="20" fillId="0" borderId="0" xfId="0" applyNumberFormat="1" applyFont="1"/>
    <xf numFmtId="2" fontId="19" fillId="0" borderId="0" xfId="0" applyNumberFormat="1" applyFont="1" applyFill="1" applyAlignment="1">
      <alignment vertical="center" wrapText="1"/>
    </xf>
    <xf numFmtId="2" fontId="20" fillId="0" borderId="0" xfId="0" applyNumberFormat="1" applyFont="1" applyFill="1"/>
    <xf numFmtId="166" fontId="19" fillId="0" borderId="0" xfId="0" applyNumberFormat="1" applyFont="1" applyFill="1" applyAlignment="1">
      <alignment vertical="center" wrapText="1"/>
    </xf>
    <xf numFmtId="166" fontId="20" fillId="0" borderId="0" xfId="0" applyNumberFormat="1" applyFont="1" applyFill="1"/>
    <xf numFmtId="0" fontId="32" fillId="3" borderId="0" xfId="0" applyFont="1" applyFill="1"/>
    <xf numFmtId="0" fontId="24" fillId="0" borderId="16" xfId="0" applyFont="1" applyFill="1" applyBorder="1" applyAlignment="1">
      <alignment horizontal="justify" vertical="center"/>
    </xf>
    <xf numFmtId="0" fontId="16" fillId="0" borderId="1" xfId="0" applyFont="1" applyFill="1" applyBorder="1" applyAlignment="1">
      <alignment horizontal="justify"/>
    </xf>
    <xf numFmtId="164" fontId="7" fillId="0" borderId="6" xfId="0" applyNumberFormat="1" applyFont="1" applyFill="1" applyBorder="1" applyAlignment="1">
      <alignment horizontal="right" vertical="top"/>
    </xf>
    <xf numFmtId="164" fontId="2" fillId="0" borderId="24" xfId="0" applyNumberFormat="1" applyFont="1" applyFill="1" applyBorder="1" applyAlignment="1">
      <alignment horizontal="right" vertical="top"/>
    </xf>
    <xf numFmtId="164" fontId="2" fillId="0" borderId="24" xfId="0" applyNumberFormat="1" applyFont="1" applyFill="1" applyBorder="1" applyAlignment="1">
      <alignment horizontal="right" vertical="top" shrinkToFit="1"/>
    </xf>
    <xf numFmtId="0" fontId="21" fillId="0" borderId="1" xfId="0" applyFont="1" applyFill="1" applyBorder="1"/>
    <xf numFmtId="0" fontId="20" fillId="0" borderId="0" xfId="0" applyFont="1" applyFill="1" applyBorder="1"/>
    <xf numFmtId="0" fontId="20" fillId="3" borderId="1" xfId="0" applyFont="1" applyFill="1" applyBorder="1"/>
    <xf numFmtId="0" fontId="20" fillId="0" borderId="7" xfId="0" applyFont="1" applyFill="1" applyBorder="1"/>
    <xf numFmtId="0" fontId="20" fillId="0" borderId="10" xfId="0" applyFont="1" applyFill="1" applyBorder="1"/>
    <xf numFmtId="0" fontId="20" fillId="0" borderId="9" xfId="0" applyFont="1" applyFill="1" applyBorder="1"/>
    <xf numFmtId="0" fontId="20" fillId="0" borderId="5" xfId="0" applyFont="1" applyFill="1" applyBorder="1"/>
    <xf numFmtId="0" fontId="20" fillId="0" borderId="4" xfId="0" applyFont="1" applyFill="1" applyBorder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justify" vertical="top"/>
    </xf>
    <xf numFmtId="0" fontId="0" fillId="0" borderId="1" xfId="0" applyBorder="1" applyAlignment="1">
      <alignment horizontal="right" vertical="top"/>
    </xf>
    <xf numFmtId="1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Font="1"/>
    <xf numFmtId="0" fontId="0" fillId="0" borderId="0" xfId="0" applyFont="1" applyAlignment="1">
      <alignment horizontal="justify"/>
    </xf>
    <xf numFmtId="0" fontId="0" fillId="0" borderId="1" xfId="0" applyFont="1" applyBorder="1"/>
    <xf numFmtId="49" fontId="35" fillId="0" borderId="2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left" vertical="top" wrapText="1"/>
    </xf>
    <xf numFmtId="0" fontId="3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justify"/>
    </xf>
    <xf numFmtId="0" fontId="8" fillId="0" borderId="15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justify" vertical="center" wrapText="1"/>
    </xf>
    <xf numFmtId="0" fontId="39" fillId="0" borderId="26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37" fillId="0" borderId="15" xfId="0" applyFont="1" applyBorder="1" applyAlignment="1">
      <alignment vertical="center" wrapText="1"/>
    </xf>
    <xf numFmtId="0" fontId="37" fillId="0" borderId="26" xfId="0" applyFont="1" applyBorder="1" applyAlignment="1">
      <alignment wrapText="1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20" fillId="0" borderId="7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165" fontId="20" fillId="0" borderId="7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4" fillId="0" borderId="14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center" vertical="center" wrapText="1"/>
    </xf>
    <xf numFmtId="2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2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4" fontId="41" fillId="0" borderId="1" xfId="0" applyNumberFormat="1" applyFont="1" applyFill="1" applyBorder="1" applyAlignment="1">
      <alignment horizontal="center" vertical="center"/>
    </xf>
    <xf numFmtId="164" fontId="24" fillId="0" borderId="14" xfId="0" applyNumberFormat="1" applyFont="1" applyFill="1" applyBorder="1" applyAlignment="1">
      <alignment horizontal="center" vertical="center"/>
    </xf>
    <xf numFmtId="165" fontId="24" fillId="0" borderId="14" xfId="0" applyNumberFormat="1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vertical="center"/>
    </xf>
    <xf numFmtId="1" fontId="24" fillId="0" borderId="14" xfId="0" applyNumberFormat="1" applyFont="1" applyFill="1" applyBorder="1" applyAlignment="1">
      <alignment horizontal="center" vertical="center" wrapText="1"/>
    </xf>
    <xf numFmtId="1" fontId="42" fillId="0" borderId="14" xfId="0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43" fillId="0" borderId="1" xfId="0" applyFont="1" applyFill="1" applyBorder="1" applyAlignment="1">
      <alignment horizontal="justify"/>
    </xf>
    <xf numFmtId="0" fontId="43" fillId="0" borderId="1" xfId="0" applyFont="1" applyFill="1" applyBorder="1"/>
    <xf numFmtId="0" fontId="44" fillId="0" borderId="1" xfId="0" applyFont="1" applyFill="1" applyBorder="1" applyAlignment="1">
      <alignment horizontal="center"/>
    </xf>
    <xf numFmtId="0" fontId="44" fillId="0" borderId="7" xfId="0" applyFont="1" applyFill="1" applyBorder="1" applyAlignment="1">
      <alignment horizontal="center"/>
    </xf>
    <xf numFmtId="0" fontId="44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1" xfId="0" applyFont="1" applyFill="1" applyBorder="1" applyAlignment="1">
      <alignment horizontal="justify"/>
    </xf>
    <xf numFmtId="0" fontId="7" fillId="0" borderId="1" xfId="0" applyFont="1" applyFill="1" applyBorder="1"/>
    <xf numFmtId="49" fontId="45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45" fillId="0" borderId="1" xfId="0" applyFont="1" applyFill="1" applyBorder="1" applyAlignment="1">
      <alignment horizontal="left" vertical="top" wrapText="1"/>
    </xf>
    <xf numFmtId="2" fontId="45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2" fontId="7" fillId="0" borderId="1" xfId="0" applyNumberFormat="1" applyFont="1" applyFill="1" applyBorder="1"/>
    <xf numFmtId="0" fontId="7" fillId="0" borderId="33" xfId="0" applyFont="1" applyFill="1" applyBorder="1"/>
    <xf numFmtId="0" fontId="46" fillId="0" borderId="1" xfId="0" applyFont="1" applyFill="1" applyBorder="1" applyAlignment="1">
      <alignment horizontal="justify"/>
    </xf>
    <xf numFmtId="0" fontId="45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47" fillId="0" borderId="6" xfId="0" applyNumberFormat="1" applyFont="1" applyFill="1" applyBorder="1" applyAlignment="1">
      <alignment horizontal="right" vertical="top"/>
    </xf>
    <xf numFmtId="0" fontId="24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4" fontId="43" fillId="0" borderId="0" xfId="0" applyNumberFormat="1" applyFont="1" applyFill="1"/>
    <xf numFmtId="0" fontId="48" fillId="0" borderId="1" xfId="0" applyFont="1" applyFill="1" applyBorder="1" applyAlignment="1">
      <alignment horizontal="justify"/>
    </xf>
    <xf numFmtId="165" fontId="5" fillId="0" borderId="1" xfId="0" applyNumberFormat="1" applyFont="1" applyFill="1" applyBorder="1"/>
    <xf numFmtId="165" fontId="43" fillId="0" borderId="1" xfId="0" applyNumberFormat="1" applyFont="1" applyFill="1" applyBorder="1"/>
    <xf numFmtId="165" fontId="43" fillId="0" borderId="7" xfId="0" applyNumberFormat="1" applyFont="1" applyFill="1" applyBorder="1"/>
    <xf numFmtId="165" fontId="20" fillId="4" borderId="1" xfId="0" applyNumberFormat="1" applyFont="1" applyFill="1" applyBorder="1"/>
    <xf numFmtId="165" fontId="20" fillId="0" borderId="1" xfId="0" applyNumberFormat="1" applyFont="1" applyBorder="1"/>
    <xf numFmtId="164" fontId="40" fillId="0" borderId="0" xfId="0" applyNumberFormat="1" applyFont="1"/>
    <xf numFmtId="0" fontId="20" fillId="0" borderId="8" xfId="0" applyFont="1" applyFill="1" applyBorder="1" applyAlignment="1">
      <alignment horizontal="center"/>
    </xf>
    <xf numFmtId="49" fontId="2" fillId="0" borderId="30" xfId="0" applyNumberFormat="1" applyFont="1" applyFill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top" wrapText="1"/>
    </xf>
    <xf numFmtId="0" fontId="19" fillId="0" borderId="0" xfId="0" applyFont="1" applyFill="1" applyAlignment="1">
      <alignment vertical="center" wrapText="1"/>
    </xf>
    <xf numFmtId="165" fontId="20" fillId="0" borderId="0" xfId="0" applyNumberFormat="1" applyFont="1" applyFill="1"/>
    <xf numFmtId="0" fontId="6" fillId="2" borderId="18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vertical="center" wrapText="1"/>
    </xf>
    <xf numFmtId="0" fontId="25" fillId="2" borderId="14" xfId="0" applyFont="1" applyFill="1" applyBorder="1" applyAlignment="1">
      <alignment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justify"/>
    </xf>
    <xf numFmtId="0" fontId="16" fillId="0" borderId="0" xfId="0" applyFont="1" applyFill="1" applyAlignment="1">
      <alignment horizontal="justify"/>
    </xf>
    <xf numFmtId="0" fontId="8" fillId="0" borderId="1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justify" vertical="center"/>
    </xf>
    <xf numFmtId="0" fontId="8" fillId="0" borderId="14" xfId="0" applyFont="1" applyFill="1" applyBorder="1" applyAlignment="1">
      <alignment horizontal="justify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justify" vertical="top"/>
    </xf>
    <xf numFmtId="0" fontId="17" fillId="0" borderId="14" xfId="0" applyFont="1" applyFill="1" applyBorder="1" applyAlignment="1">
      <alignment horizontal="justify" vertical="center"/>
    </xf>
    <xf numFmtId="0" fontId="13" fillId="0" borderId="0" xfId="0" applyFont="1" applyFill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justify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justify" vertical="center"/>
    </xf>
    <xf numFmtId="0" fontId="18" fillId="0" borderId="14" xfId="0" applyFont="1" applyFill="1" applyBorder="1" applyAlignment="1">
      <alignment horizontal="justify" vertical="center"/>
    </xf>
    <xf numFmtId="0" fontId="13" fillId="0" borderId="21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justify" vertical="center"/>
    </xf>
    <xf numFmtId="0" fontId="13" fillId="0" borderId="21" xfId="0" applyFont="1" applyFill="1" applyBorder="1" applyAlignment="1">
      <alignment horizontal="justify" vertical="center"/>
    </xf>
    <xf numFmtId="0" fontId="13" fillId="0" borderId="16" xfId="0" applyFont="1" applyFill="1" applyBorder="1" applyAlignment="1">
      <alignment horizontal="justify" vertical="center"/>
    </xf>
    <xf numFmtId="0" fontId="10" fillId="0" borderId="26" xfId="0" applyFont="1" applyFill="1" applyBorder="1" applyAlignment="1">
      <alignment horizontal="justify" vertical="center"/>
    </xf>
    <xf numFmtId="0" fontId="10" fillId="0" borderId="15" xfId="0" applyFont="1" applyFill="1" applyBorder="1" applyAlignment="1">
      <alignment horizontal="justify" vertical="center"/>
    </xf>
    <xf numFmtId="0" fontId="10" fillId="0" borderId="18" xfId="0" applyFont="1" applyFill="1" applyBorder="1" applyAlignment="1">
      <alignment horizontal="justify" vertical="center"/>
    </xf>
    <xf numFmtId="0" fontId="10" fillId="0" borderId="14" xfId="0" applyFont="1" applyFill="1" applyBorder="1" applyAlignment="1">
      <alignment horizontal="justify" vertical="center"/>
    </xf>
    <xf numFmtId="0" fontId="16" fillId="0" borderId="14" xfId="0" applyFont="1" applyFill="1" applyBorder="1" applyAlignment="1">
      <alignment horizontal="justify" vertical="center"/>
    </xf>
    <xf numFmtId="0" fontId="25" fillId="0" borderId="18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justify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justify"/>
    </xf>
    <xf numFmtId="0" fontId="16" fillId="0" borderId="1" xfId="0" applyFont="1" applyFill="1" applyBorder="1"/>
    <xf numFmtId="0" fontId="24" fillId="0" borderId="1" xfId="0" applyFont="1" applyFill="1" applyBorder="1" applyAlignment="1">
      <alignment horizontal="justify" vertical="center"/>
    </xf>
    <xf numFmtId="0" fontId="25" fillId="0" borderId="1" xfId="0" applyFont="1" applyFill="1" applyBorder="1" applyAlignment="1">
      <alignment horizontal="justify"/>
    </xf>
    <xf numFmtId="0" fontId="25" fillId="0" borderId="21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5" borderId="22" xfId="0" applyFont="1" applyFill="1" applyBorder="1" applyAlignment="1">
      <alignment horizontal="center" vertical="center"/>
    </xf>
    <xf numFmtId="0" fontId="25" fillId="5" borderId="17" xfId="0" applyFont="1" applyFill="1" applyBorder="1" applyAlignment="1">
      <alignment horizontal="center" vertical="center"/>
    </xf>
    <xf numFmtId="0" fontId="25" fillId="5" borderId="15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/>
    </xf>
    <xf numFmtId="0" fontId="25" fillId="2" borderId="15" xfId="0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justify" vertical="center" wrapText="1"/>
    </xf>
    <xf numFmtId="0" fontId="24" fillId="0" borderId="20" xfId="0" applyFont="1" applyBorder="1" applyAlignment="1">
      <alignment horizontal="justify" vertical="center" wrapText="1"/>
    </xf>
    <xf numFmtId="0" fontId="24" fillId="0" borderId="18" xfId="0" applyFont="1" applyBorder="1" applyAlignment="1">
      <alignment horizontal="justify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31" fillId="0" borderId="21" xfId="1" applyFont="1" applyBorder="1" applyAlignment="1">
      <alignment horizontal="center" vertical="center" wrapText="1"/>
    </xf>
    <xf numFmtId="0" fontId="31" fillId="0" borderId="20" xfId="1" applyFont="1" applyBorder="1" applyAlignment="1">
      <alignment horizontal="center" vertical="center" wrapText="1"/>
    </xf>
    <xf numFmtId="0" fontId="31" fillId="0" borderId="18" xfId="1" applyFont="1" applyBorder="1" applyAlignment="1">
      <alignment horizontal="center" vertical="center" wrapText="1"/>
    </xf>
    <xf numFmtId="0" fontId="28" fillId="0" borderId="21" xfId="0" applyFont="1" applyBorder="1" applyAlignment="1">
      <alignment horizontal="justify" vertical="center" wrapText="1"/>
    </xf>
    <xf numFmtId="0" fontId="28" fillId="0" borderId="20" xfId="0" applyFont="1" applyBorder="1" applyAlignment="1">
      <alignment horizontal="justify" vertical="center" wrapText="1"/>
    </xf>
    <xf numFmtId="0" fontId="28" fillId="0" borderId="18" xfId="0" applyFont="1" applyBorder="1" applyAlignment="1">
      <alignment horizontal="justify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0" fontId="25" fillId="2" borderId="19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24" fillId="0" borderId="22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justify" vertical="center" wrapText="1"/>
    </xf>
    <xf numFmtId="0" fontId="8" fillId="0" borderId="18" xfId="0" applyFont="1" applyFill="1" applyBorder="1" applyAlignment="1">
      <alignment horizontal="justify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vertical="top"/>
    </xf>
    <xf numFmtId="0" fontId="16" fillId="0" borderId="15" xfId="0" applyFont="1" applyFill="1" applyBorder="1" applyAlignment="1">
      <alignment vertical="top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justify" vertical="center"/>
    </xf>
    <xf numFmtId="0" fontId="8" fillId="0" borderId="15" xfId="0" applyFont="1" applyFill="1" applyBorder="1" applyAlignment="1">
      <alignment horizontal="justify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justify" vertical="center"/>
    </xf>
    <xf numFmtId="0" fontId="8" fillId="0" borderId="18" xfId="0" applyFont="1" applyFill="1" applyBorder="1" applyAlignment="1">
      <alignment horizontal="justify" vertical="center"/>
    </xf>
    <xf numFmtId="0" fontId="13" fillId="0" borderId="21" xfId="0" applyFont="1" applyFill="1" applyBorder="1" applyAlignment="1">
      <alignment horizontal="justify" vertical="center"/>
    </xf>
    <xf numFmtId="0" fontId="13" fillId="0" borderId="18" xfId="0" applyFont="1" applyFill="1" applyBorder="1" applyAlignment="1">
      <alignment horizontal="justify" vertical="center"/>
    </xf>
    <xf numFmtId="14" fontId="13" fillId="0" borderId="21" xfId="0" applyNumberFormat="1" applyFont="1" applyFill="1" applyBorder="1" applyAlignment="1">
      <alignment horizontal="justify" vertical="center"/>
    </xf>
    <xf numFmtId="14" fontId="13" fillId="0" borderId="18" xfId="0" applyNumberFormat="1" applyFont="1" applyFill="1" applyBorder="1" applyAlignment="1">
      <alignment horizontal="justify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1" xfId="0" applyFont="1" applyBorder="1" applyAlignment="1">
      <alignment horizontal="justify"/>
    </xf>
    <xf numFmtId="0" fontId="4" fillId="0" borderId="7" xfId="0" applyFont="1" applyFill="1" applyBorder="1" applyAlignment="1">
      <alignment horizontal="justify"/>
    </xf>
    <xf numFmtId="0" fontId="4" fillId="0" borderId="9" xfId="0" applyFont="1" applyFill="1" applyBorder="1" applyAlignment="1">
      <alignment horizontal="justify"/>
    </xf>
    <xf numFmtId="0" fontId="20" fillId="0" borderId="7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165" fontId="20" fillId="0" borderId="7" xfId="0" applyNumberFormat="1" applyFont="1" applyFill="1" applyBorder="1" applyAlignment="1">
      <alignment horizontal="center"/>
    </xf>
    <xf numFmtId="165" fontId="20" fillId="0" borderId="9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21" fillId="0" borderId="3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/>
    </xf>
    <xf numFmtId="164" fontId="4" fillId="0" borderId="23" xfId="0" applyNumberFormat="1" applyFont="1" applyFill="1" applyBorder="1" applyAlignment="1">
      <alignment vertical="top" wrapText="1"/>
    </xf>
    <xf numFmtId="0" fontId="19" fillId="0" borderId="7" xfId="0" applyFont="1" applyFill="1" applyBorder="1" applyAlignment="1">
      <alignment horizontal="justify"/>
    </xf>
    <xf numFmtId="0" fontId="19" fillId="0" borderId="8" xfId="0" applyFont="1" applyFill="1" applyBorder="1" applyAlignment="1">
      <alignment horizontal="justify"/>
    </xf>
    <xf numFmtId="0" fontId="19" fillId="0" borderId="9" xfId="0" applyFont="1" applyFill="1" applyBorder="1" applyAlignment="1">
      <alignment horizontal="justify"/>
    </xf>
    <xf numFmtId="0" fontId="36" fillId="0" borderId="7" xfId="0" applyFont="1" applyFill="1" applyBorder="1" applyAlignment="1">
      <alignment horizontal="left" wrapText="1"/>
    </xf>
    <xf numFmtId="0" fontId="36" fillId="0" borderId="9" xfId="0" applyFont="1" applyFill="1" applyBorder="1" applyAlignment="1">
      <alignment horizontal="left" wrapText="1"/>
    </xf>
    <xf numFmtId="0" fontId="49" fillId="0" borderId="7" xfId="0" applyFont="1" applyFill="1" applyBorder="1" applyAlignment="1">
      <alignment horizontal="left" vertical="center" wrapText="1"/>
    </xf>
    <xf numFmtId="0" fontId="49" fillId="0" borderId="9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justify"/>
    </xf>
    <xf numFmtId="0" fontId="20" fillId="0" borderId="1" xfId="0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justify"/>
    </xf>
    <xf numFmtId="0" fontId="21" fillId="0" borderId="5" xfId="0" applyFont="1" applyFill="1" applyBorder="1" applyAlignment="1">
      <alignment horizontal="left"/>
    </xf>
    <xf numFmtId="164" fontId="2" fillId="0" borderId="23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justify"/>
    </xf>
    <xf numFmtId="0" fontId="24" fillId="0" borderId="1" xfId="0" applyFont="1" applyFill="1" applyBorder="1" applyAlignment="1">
      <alignment horizontal="justify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justify"/>
    </xf>
    <xf numFmtId="0" fontId="7" fillId="0" borderId="1" xfId="0" applyFont="1" applyFill="1" applyBorder="1" applyAlignment="1">
      <alignment horizontal="justify"/>
    </xf>
    <xf numFmtId="0" fontId="7" fillId="0" borderId="32" xfId="0" applyFont="1" applyFill="1" applyBorder="1" applyAlignment="1">
      <alignment horizontal="justify"/>
    </xf>
    <xf numFmtId="0" fontId="7" fillId="0" borderId="0" xfId="0" applyFont="1" applyFill="1" applyBorder="1" applyAlignment="1">
      <alignment horizontal="justify"/>
    </xf>
    <xf numFmtId="0" fontId="7" fillId="0" borderId="33" xfId="0" applyFont="1" applyFill="1" applyBorder="1" applyAlignment="1">
      <alignment horizontal="justify"/>
    </xf>
    <xf numFmtId="0" fontId="7" fillId="0" borderId="7" xfId="0" applyFont="1" applyFill="1" applyBorder="1" applyAlignment="1">
      <alignment horizontal="justify"/>
    </xf>
    <xf numFmtId="0" fontId="7" fillId="0" borderId="8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justify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2;&#1086;&#1084;&#1087;&#1100;&#1102;&#1090;&#1077;&#1088;/&#1052;&#1086;&#1080;%20&#1076;&#1086;&#1082;&#1091;&#1084;&#1077;&#1085;&#1090;&#1099;/&#1069;&#1082;&#1086;&#1085;&#1086;&#1084;&#1080;&#1089;&#1090;&#1099;/&#1041;&#1102;&#1076;&#1078;&#1077;&#1090;/2016/&#1087;&#1056;&#1054;&#1043;&#1056;&#1040;&#1052;&#1052;&#1040;%20&#1060;&#1040;&#1050;&#1058;%202016/&#1053;&#1086;&#1074;&#1072;&#1103;%20&#1087;&#1072;&#1087;&#1082;&#1072;2016/01_&#1087;&#1088;&#1080;&#1083;&#1086;&#1078;&#1077;&#1085;&#1080;&#1103;-%20&#1092;&#1072;&#1082;&#1090;%202016-&#1080;&#1079;&#1084;1-&#1076;&#1083;&#1103;%20&#1055;&#1086;&#1089;&#1090;&#1072;&#1085;&#1086;&#1074;&#1083;&#1077;&#1085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5"/>
      <sheetName val="6"/>
    </sheetNames>
    <sheetDataSet>
      <sheetData sheetId="0">
        <row r="16">
          <cell r="E16" t="str">
            <v>Выплата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v>
          </cell>
        </row>
        <row r="17">
          <cell r="E17" t="str">
            <v>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v>
          </cell>
        </row>
        <row r="62">
          <cell r="E62" t="str">
            <v>Средства бюджета города Можги на обеспечение деятельности подведомственных учреждений</v>
          </cell>
        </row>
        <row r="67">
          <cell r="E67" t="str">
            <v>Укрепление материально-технической базы учреждения для детей-сирот и детй, оставшихся без попечения родителей за счет спонсорских средств</v>
          </cell>
        </row>
        <row r="70">
          <cell r="E70" t="str">
            <v>Обеспечение учащихся общеобразовательных учреждений качественным сбалансированным питанием (ВЦП «Детское и школьное питание»)</v>
          </cell>
        </row>
        <row r="102">
          <cell r="E102" t="str">
            <v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v>
          </cell>
        </row>
        <row r="103">
          <cell r="E103" t="str">
            <v xml:space="preserve">Уплата налога на имущество организаций </v>
          </cell>
        </row>
        <row r="104">
          <cell r="E104" t="str">
            <v>Реализация дополнительных образовательных программ</v>
          </cell>
        </row>
        <row r="105">
          <cell r="E105" t="str">
            <v xml:space="preserve">Уплата налога на имущество организаций </v>
          </cell>
        </row>
        <row r="144">
          <cell r="E144" t="str">
            <v>Оказание содействия детям-сиротам и детям, оставшимся без попечения родителей, в обучении на курсах по подготовке к поступлению в образовательные организации высшего профессионального образования</v>
          </cell>
        </row>
        <row r="145">
          <cell r="E145" t="str">
            <v>Организация мероприятий по социальной поддержке детей, оставшихся без попечения родителей, переданных в приемные семьи</v>
          </cell>
        </row>
        <row r="146">
          <cell r="E146" t="str">
            <v>Организация мероприятий по содержанию детей, находящихся под опекой (попечительством)</v>
          </cell>
        </row>
        <row r="147">
          <cell r="E147" t="str">
            <v>Организация мероприятий по развитию социальной поддержки детей-сирот и детей, оставшихся без попечения родителей</v>
          </cell>
        </row>
        <row r="148">
          <cell r="E148" t="str">
            <v>Организация опеки и попечительства в отношении несовершеннолетних</v>
          </cell>
        </row>
        <row r="149">
          <cell r="E149" t="str">
            <v>Организация осуществления переданных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v>
          </cell>
        </row>
        <row r="150">
          <cell r="E150" t="str">
            <v>Организация мероприятий по развитию социальной поддержки усыновленных (удочеренных) детей</v>
          </cell>
        </row>
        <row r="151">
          <cell r="E151" t="str">
            <v>Организация мероприятий по развитию социальной поддержки детей, переданных в семью патронатного воспитателя</v>
          </cell>
        </row>
        <row r="152">
          <cell r="E152" t="str">
            <v>Организация мероприятий по развитию социальной поддержки детей, лишенных родительского попечения, при устройстве их в семью</v>
          </cell>
        </row>
        <row r="154">
          <cell r="E154" t="str">
            <v>Учет (регистрация) многодетных семей</v>
          </cell>
        </row>
        <row r="155">
          <cell r="E155" t="str">
            <v>Компенсация произведенных расходов на оплату коммунальных услуг размере 30 процентов</v>
          </cell>
        </row>
        <row r="156">
          <cell r="E156" t="str">
            <v>Компенсация стоимости проезда на внутригородском транспорте, а также в автобусах пригородных и внутрирайонных линий для учащихся общеобразовательных школ и образовательных учреждений начального профессионального образования путем выдачи проездных билетов</v>
          </cell>
        </row>
        <row r="157">
          <cell r="E157" t="str">
            <v>Предоставление безвозмездных субсидий многодетным семьям, признанным  нуждающимися в улучшении жилищных условий, на строительство, реконструкцию, капитальный ремонт и приобретение жилых помещений</v>
          </cell>
        </row>
        <row r="158">
          <cell r="E158" t="str">
            <v>Предоставление бесплатного питания для учащихся из многодетных семей в общеобразовательных учреждениях</v>
          </cell>
        </row>
        <row r="161">
          <cell r="E161" t="str">
            <v>Реализация установленных полномочий (функций) Управлением образования г.Можги, организация управления муниципальной программой «Развитие образования»</v>
          </cell>
        </row>
        <row r="163">
          <cell r="E163" t="str">
            <v>Организация бухгалтерского учета в муниципальных образовательных учреждениях, подведомственных Управлению образования, деятельность прочих учреждений</v>
          </cell>
        </row>
        <row r="164">
          <cell r="E164" t="str">
            <v>Уплата прочих налогов и сборов</v>
          </cell>
        </row>
        <row r="177">
          <cell r="E177" t="str">
            <v>Организация управления РЦП «Безопасность образовательного учреждения»</v>
          </cell>
        </row>
        <row r="178">
          <cell r="E178" t="str">
            <v>Организация управления РЦП «Организация отдыха, оздоровления и занятости детей, подростков и молодежи в Удмуртской Республике (2011-2015 годы)»</v>
          </cell>
        </row>
        <row r="179">
          <cell r="E179" t="str">
            <v>Организация управления муниципальной услугой «Организация отдыха детей" (пришкольные лагеря и частичная компенсация путевок в загородные лагеря)</v>
          </cell>
        </row>
        <row r="180">
          <cell r="E180" t="str">
            <v xml:space="preserve">Организация управления муниципальной услугой «Мероприятия по социальной поддержке малоимущих и нетрудоспособных граждан, граждан, находящихся в трудной жищненной ситуации" </v>
          </cell>
        </row>
        <row r="181">
          <cell r="E181" t="str">
            <v xml:space="preserve">Организация управления муниципальной услугой «Пожарная безопасность объектов образовательных учреждений" </v>
          </cell>
        </row>
        <row r="182">
          <cell r="E182" t="str">
            <v>Организация мероприятий по развитию образования города Можги</v>
          </cell>
        </row>
        <row r="183">
          <cell r="E183" t="str">
            <v>Организация мероприятий по детскому и школьному питанию  города Можги</v>
          </cell>
        </row>
      </sheetData>
      <sheetData sheetId="1">
        <row r="20">
          <cell r="S20">
            <v>1140620.5919999999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topLeftCell="A5" zoomScaleNormal="100" workbookViewId="0">
      <pane xSplit="4" ySplit="4" topLeftCell="E78" activePane="bottomRight" state="frozen"/>
      <selection activeCell="A5" sqref="A5"/>
      <selection pane="topRight" activeCell="E5" sqref="E5"/>
      <selection pane="bottomLeft" activeCell="A9" sqref="A9"/>
      <selection pane="bottomRight" activeCell="M5" sqref="M1:Q1048576"/>
    </sheetView>
  </sheetViews>
  <sheetFormatPr defaultColWidth="8.85546875" defaultRowHeight="15" x14ac:dyDescent="0.25"/>
  <cols>
    <col min="1" max="1" width="3.7109375" style="46" customWidth="1"/>
    <col min="2" max="2" width="3.5703125" style="46" customWidth="1"/>
    <col min="3" max="3" width="4.140625" style="46" customWidth="1"/>
    <col min="4" max="4" width="24.7109375" style="63" customWidth="1"/>
    <col min="5" max="9" width="8.85546875" style="46"/>
    <col min="10" max="10" width="7.85546875" style="46" customWidth="1"/>
    <col min="11" max="11" width="8.85546875" style="46"/>
    <col min="12" max="12" width="35.5703125" style="97" customWidth="1"/>
    <col min="13" max="13" width="9" style="46" hidden="1" customWidth="1"/>
    <col min="14" max="15" width="8.85546875" style="46" hidden="1" customWidth="1"/>
    <col min="16" max="16" width="8.85546875" style="129" hidden="1" customWidth="1"/>
    <col min="17" max="17" width="0" style="129" hidden="1" customWidth="1"/>
    <col min="18" max="16384" width="8.85546875" style="46"/>
  </cols>
  <sheetData>
    <row r="1" spans="1:17" s="45" customFormat="1" x14ac:dyDescent="0.25">
      <c r="A1" s="45" t="s">
        <v>732</v>
      </c>
      <c r="D1" s="62"/>
      <c r="L1" s="96"/>
      <c r="P1" s="128"/>
      <c r="Q1" s="128"/>
    </row>
    <row r="3" spans="1:17" x14ac:dyDescent="0.25">
      <c r="A3" s="46" t="s">
        <v>690</v>
      </c>
      <c r="M3" s="46" t="s">
        <v>618</v>
      </c>
      <c r="N3" s="46" t="s">
        <v>619</v>
      </c>
      <c r="O3" s="46" t="s">
        <v>620</v>
      </c>
    </row>
    <row r="4" spans="1:17" thickBot="1" x14ac:dyDescent="0.35"/>
    <row r="5" spans="1:17" ht="34.9" customHeight="1" thickBot="1" x14ac:dyDescent="0.3">
      <c r="A5" s="290" t="s">
        <v>21</v>
      </c>
      <c r="B5" s="291"/>
      <c r="C5" s="294" t="s">
        <v>43</v>
      </c>
      <c r="D5" s="297" t="s">
        <v>177</v>
      </c>
      <c r="E5" s="294" t="s">
        <v>14</v>
      </c>
      <c r="F5" s="300" t="s">
        <v>178</v>
      </c>
      <c r="G5" s="301"/>
      <c r="H5" s="302"/>
      <c r="I5" s="294" t="s">
        <v>179</v>
      </c>
      <c r="J5" s="294" t="s">
        <v>180</v>
      </c>
      <c r="K5" s="303" t="s">
        <v>181</v>
      </c>
      <c r="L5" s="306" t="s">
        <v>182</v>
      </c>
      <c r="M5" s="133"/>
      <c r="N5" s="134">
        <f>N8+N29+N49+N62+N68+N78+N82</f>
        <v>62.5479093404428</v>
      </c>
      <c r="O5" s="135">
        <f>O8+O29+O49+O62+O68+O78+O82</f>
        <v>69</v>
      </c>
    </row>
    <row r="6" spans="1:17" ht="22.15" customHeight="1" thickBot="1" x14ac:dyDescent="0.3">
      <c r="A6" s="292"/>
      <c r="B6" s="293"/>
      <c r="C6" s="295"/>
      <c r="D6" s="298"/>
      <c r="E6" s="295"/>
      <c r="F6" s="294" t="s">
        <v>183</v>
      </c>
      <c r="G6" s="294" t="s">
        <v>15</v>
      </c>
      <c r="H6" s="294" t="s">
        <v>184</v>
      </c>
      <c r="I6" s="295"/>
      <c r="J6" s="295"/>
      <c r="K6" s="304"/>
      <c r="L6" s="307"/>
      <c r="M6" s="133"/>
    </row>
    <row r="7" spans="1:17" ht="21.6" customHeight="1" thickBot="1" x14ac:dyDescent="0.3">
      <c r="A7" s="58" t="s">
        <v>1</v>
      </c>
      <c r="B7" s="59" t="s">
        <v>2</v>
      </c>
      <c r="C7" s="296"/>
      <c r="D7" s="299"/>
      <c r="E7" s="296"/>
      <c r="F7" s="296"/>
      <c r="G7" s="296"/>
      <c r="H7" s="296"/>
      <c r="I7" s="296"/>
      <c r="J7" s="296"/>
      <c r="K7" s="305"/>
      <c r="L7" s="308"/>
      <c r="M7" s="133"/>
    </row>
    <row r="8" spans="1:17" s="39" customFormat="1" ht="15.75" thickBot="1" x14ac:dyDescent="0.3">
      <c r="A8" s="237">
        <v>1</v>
      </c>
      <c r="B8" s="238">
        <v>1</v>
      </c>
      <c r="C8" s="239"/>
      <c r="D8" s="309" t="s">
        <v>65</v>
      </c>
      <c r="E8" s="310"/>
      <c r="F8" s="310"/>
      <c r="G8" s="310"/>
      <c r="H8" s="310"/>
      <c r="I8" s="310"/>
      <c r="J8" s="310"/>
      <c r="K8" s="310"/>
      <c r="L8" s="311"/>
      <c r="M8" s="235"/>
      <c r="N8" s="236">
        <f>SUM(N9:N28)</f>
        <v>17</v>
      </c>
      <c r="O8" s="39">
        <f>C28</f>
        <v>20</v>
      </c>
      <c r="P8" s="130"/>
      <c r="Q8" s="130"/>
    </row>
    <row r="9" spans="1:17" ht="102" thickBot="1" x14ac:dyDescent="0.3">
      <c r="A9" s="64">
        <v>1</v>
      </c>
      <c r="B9" s="65">
        <v>1</v>
      </c>
      <c r="C9" s="66">
        <v>1</v>
      </c>
      <c r="D9" s="67" t="s">
        <v>185</v>
      </c>
      <c r="E9" s="66" t="s">
        <v>186</v>
      </c>
      <c r="F9" s="112">
        <v>88</v>
      </c>
      <c r="G9" s="74">
        <v>100</v>
      </c>
      <c r="H9" s="74">
        <v>100</v>
      </c>
      <c r="I9" s="74">
        <v>0</v>
      </c>
      <c r="J9" s="75">
        <f>H9*100/G9</f>
        <v>100</v>
      </c>
      <c r="K9" s="75">
        <f>H9*100/F9+0.2</f>
        <v>113.83636363636364</v>
      </c>
      <c r="L9" s="98" t="s">
        <v>684</v>
      </c>
      <c r="M9" s="136">
        <f>H9/G9</f>
        <v>1</v>
      </c>
      <c r="N9" s="137">
        <f>IF(M9&gt;1,1,M9)</f>
        <v>1</v>
      </c>
      <c r="O9" s="46">
        <v>1</v>
      </c>
    </row>
    <row r="10" spans="1:17" ht="135.75" thickBot="1" x14ac:dyDescent="0.3">
      <c r="A10" s="64">
        <v>1</v>
      </c>
      <c r="B10" s="65">
        <v>1</v>
      </c>
      <c r="C10" s="66">
        <v>2</v>
      </c>
      <c r="D10" s="67" t="s">
        <v>187</v>
      </c>
      <c r="E10" s="66" t="s">
        <v>186</v>
      </c>
      <c r="F10" s="112">
        <v>92</v>
      </c>
      <c r="G10" s="71">
        <v>100</v>
      </c>
      <c r="H10" s="74">
        <v>100</v>
      </c>
      <c r="I10" s="74">
        <v>0</v>
      </c>
      <c r="J10" s="75">
        <f t="shared" ref="J10:J28" si="0">H10*100/G10</f>
        <v>100</v>
      </c>
      <c r="K10" s="75">
        <f>H10*100/F10</f>
        <v>108.69565217391305</v>
      </c>
      <c r="L10" s="98" t="s">
        <v>683</v>
      </c>
      <c r="M10" s="136">
        <f>H10/G10</f>
        <v>1</v>
      </c>
      <c r="N10" s="134">
        <f t="shared" ref="N10:N73" si="1">IF(M10&gt;1,1,M10)</f>
        <v>1</v>
      </c>
      <c r="O10" s="46">
        <v>1</v>
      </c>
    </row>
    <row r="11" spans="1:17" ht="102" thickBot="1" x14ac:dyDescent="0.3">
      <c r="A11" s="64">
        <v>1</v>
      </c>
      <c r="B11" s="65">
        <v>1</v>
      </c>
      <c r="C11" s="66">
        <v>3</v>
      </c>
      <c r="D11" s="67" t="s">
        <v>188</v>
      </c>
      <c r="E11" s="66" t="s">
        <v>186</v>
      </c>
      <c r="F11" s="74">
        <v>1.7</v>
      </c>
      <c r="G11" s="66">
        <v>0</v>
      </c>
      <c r="H11" s="74">
        <v>0</v>
      </c>
      <c r="I11" s="74">
        <v>0</v>
      </c>
      <c r="J11" s="75">
        <v>0</v>
      </c>
      <c r="K11" s="75">
        <v>0</v>
      </c>
      <c r="L11" s="98" t="s">
        <v>682</v>
      </c>
      <c r="M11" s="136">
        <v>1</v>
      </c>
      <c r="N11" s="134">
        <f t="shared" si="1"/>
        <v>1</v>
      </c>
      <c r="O11" s="46">
        <v>1</v>
      </c>
    </row>
    <row r="12" spans="1:17" ht="124.5" thickBot="1" x14ac:dyDescent="0.3">
      <c r="A12" s="64">
        <v>1</v>
      </c>
      <c r="B12" s="65">
        <v>1</v>
      </c>
      <c r="C12" s="66">
        <v>4</v>
      </c>
      <c r="D12" s="67" t="s">
        <v>189</v>
      </c>
      <c r="E12" s="66" t="s">
        <v>186</v>
      </c>
      <c r="F12" s="74">
        <v>1.6</v>
      </c>
      <c r="G12" s="66">
        <v>0</v>
      </c>
      <c r="H12" s="74">
        <v>0</v>
      </c>
      <c r="I12" s="74">
        <v>0</v>
      </c>
      <c r="J12" s="75">
        <v>0</v>
      </c>
      <c r="K12" s="75">
        <v>0</v>
      </c>
      <c r="L12" s="98" t="s">
        <v>681</v>
      </c>
      <c r="M12" s="136">
        <v>1</v>
      </c>
      <c r="N12" s="134">
        <f t="shared" si="1"/>
        <v>1</v>
      </c>
      <c r="O12" s="46">
        <v>1</v>
      </c>
    </row>
    <row r="13" spans="1:17" ht="203.25" thickBot="1" x14ac:dyDescent="0.3">
      <c r="A13" s="64">
        <v>1</v>
      </c>
      <c r="B13" s="65">
        <v>1</v>
      </c>
      <c r="C13" s="66">
        <v>5</v>
      </c>
      <c r="D13" s="67" t="s">
        <v>190</v>
      </c>
      <c r="E13" s="66" t="s">
        <v>186</v>
      </c>
      <c r="F13" s="66">
        <v>100</v>
      </c>
      <c r="G13" s="66">
        <v>100</v>
      </c>
      <c r="H13" s="68">
        <v>100</v>
      </c>
      <c r="I13" s="68">
        <f t="shared" ref="I13:I25" si="2">G13-H13</f>
        <v>0</v>
      </c>
      <c r="J13" s="69">
        <f t="shared" si="0"/>
        <v>100</v>
      </c>
      <c r="K13" s="69">
        <v>0</v>
      </c>
      <c r="L13" s="98" t="s">
        <v>680</v>
      </c>
      <c r="M13" s="187">
        <f>H13/G13</f>
        <v>1</v>
      </c>
      <c r="N13" s="188">
        <f t="shared" ref="N13" si="3">IF(M13&gt;1,1,M13)</f>
        <v>1</v>
      </c>
      <c r="O13" s="189">
        <v>1</v>
      </c>
    </row>
    <row r="14" spans="1:17" ht="68.25" thickBot="1" x14ac:dyDescent="0.3">
      <c r="A14" s="64">
        <v>1</v>
      </c>
      <c r="B14" s="65">
        <v>1</v>
      </c>
      <c r="C14" s="66">
        <v>6</v>
      </c>
      <c r="D14" s="67" t="s">
        <v>191</v>
      </c>
      <c r="E14" s="66" t="s">
        <v>186</v>
      </c>
      <c r="F14" s="74">
        <v>78</v>
      </c>
      <c r="G14" s="72">
        <v>75</v>
      </c>
      <c r="H14" s="74">
        <v>80</v>
      </c>
      <c r="I14" s="74">
        <v>5</v>
      </c>
      <c r="J14" s="75">
        <f t="shared" si="0"/>
        <v>106.66666666666667</v>
      </c>
      <c r="K14" s="75">
        <f t="shared" ref="K14:K28" si="4">H14*100/F14</f>
        <v>102.56410256410257</v>
      </c>
      <c r="L14" s="99" t="s">
        <v>679</v>
      </c>
      <c r="M14" s="136">
        <f>H14/G14</f>
        <v>1.0666666666666667</v>
      </c>
      <c r="N14" s="134">
        <f t="shared" si="1"/>
        <v>1</v>
      </c>
      <c r="O14" s="46">
        <v>1</v>
      </c>
    </row>
    <row r="15" spans="1:17" ht="192" thickBot="1" x14ac:dyDescent="0.3">
      <c r="A15" s="64">
        <v>1</v>
      </c>
      <c r="B15" s="65">
        <v>1</v>
      </c>
      <c r="C15" s="66">
        <v>7</v>
      </c>
      <c r="D15" s="67" t="s">
        <v>192</v>
      </c>
      <c r="E15" s="66" t="s">
        <v>186</v>
      </c>
      <c r="F15" s="66">
        <v>100</v>
      </c>
      <c r="G15" s="66">
        <v>100</v>
      </c>
      <c r="H15" s="68">
        <v>100</v>
      </c>
      <c r="I15" s="68">
        <f t="shared" si="2"/>
        <v>0</v>
      </c>
      <c r="J15" s="69">
        <f t="shared" si="0"/>
        <v>100</v>
      </c>
      <c r="K15" s="69">
        <v>0</v>
      </c>
      <c r="L15" s="98" t="s">
        <v>678</v>
      </c>
      <c r="M15" s="136">
        <f>H15/G15</f>
        <v>1</v>
      </c>
      <c r="N15" s="190">
        <f t="shared" si="1"/>
        <v>1</v>
      </c>
      <c r="O15" s="191">
        <v>1</v>
      </c>
    </row>
    <row r="16" spans="1:17" ht="79.5" thickBot="1" x14ac:dyDescent="0.3">
      <c r="A16" s="64">
        <v>1</v>
      </c>
      <c r="B16" s="65">
        <v>1</v>
      </c>
      <c r="C16" s="66">
        <v>8</v>
      </c>
      <c r="D16" s="67" t="s">
        <v>193</v>
      </c>
      <c r="E16" s="66" t="s">
        <v>186</v>
      </c>
      <c r="F16" s="66">
        <v>0</v>
      </c>
      <c r="G16" s="66">
        <v>10</v>
      </c>
      <c r="H16" s="74">
        <v>0</v>
      </c>
      <c r="I16" s="74">
        <f t="shared" si="2"/>
        <v>10</v>
      </c>
      <c r="J16" s="75">
        <v>0</v>
      </c>
      <c r="K16" s="75">
        <v>0</v>
      </c>
      <c r="L16" s="98" t="s">
        <v>194</v>
      </c>
      <c r="M16" s="138">
        <v>0</v>
      </c>
      <c r="N16" s="139">
        <f>IF(M16&gt;1,1,M16)</f>
        <v>0</v>
      </c>
      <c r="O16" s="39">
        <v>1</v>
      </c>
    </row>
    <row r="17" spans="1:17" ht="124.5" thickBot="1" x14ac:dyDescent="0.3">
      <c r="A17" s="64">
        <v>1</v>
      </c>
      <c r="B17" s="65">
        <v>1</v>
      </c>
      <c r="C17" s="66">
        <v>9</v>
      </c>
      <c r="D17" s="67" t="s">
        <v>195</v>
      </c>
      <c r="E17" s="66" t="s">
        <v>186</v>
      </c>
      <c r="F17" s="66">
        <v>100</v>
      </c>
      <c r="G17" s="66">
        <v>100</v>
      </c>
      <c r="H17" s="68">
        <v>100</v>
      </c>
      <c r="I17" s="68">
        <f t="shared" si="2"/>
        <v>0</v>
      </c>
      <c r="J17" s="69">
        <f t="shared" si="0"/>
        <v>100</v>
      </c>
      <c r="K17" s="69">
        <v>0</v>
      </c>
      <c r="L17" s="98" t="s">
        <v>677</v>
      </c>
      <c r="M17" s="136">
        <f>H17/G17</f>
        <v>1</v>
      </c>
      <c r="N17" s="134">
        <f t="shared" si="1"/>
        <v>1</v>
      </c>
      <c r="O17" s="46">
        <v>1</v>
      </c>
    </row>
    <row r="18" spans="1:17" ht="102" thickBot="1" x14ac:dyDescent="0.3">
      <c r="A18" s="64">
        <v>1</v>
      </c>
      <c r="B18" s="65">
        <v>1</v>
      </c>
      <c r="C18" s="66">
        <v>10</v>
      </c>
      <c r="D18" s="67" t="s">
        <v>196</v>
      </c>
      <c r="E18" s="66" t="s">
        <v>186</v>
      </c>
      <c r="F18" s="71">
        <v>5</v>
      </c>
      <c r="G18" s="71">
        <v>5</v>
      </c>
      <c r="H18" s="68">
        <v>5</v>
      </c>
      <c r="I18" s="68">
        <v>0</v>
      </c>
      <c r="J18" s="69">
        <f t="shared" si="0"/>
        <v>100</v>
      </c>
      <c r="K18" s="69">
        <v>100</v>
      </c>
      <c r="L18" s="98" t="s">
        <v>676</v>
      </c>
      <c r="M18" s="136">
        <f>G18/H18</f>
        <v>1</v>
      </c>
      <c r="N18" s="134">
        <f t="shared" si="1"/>
        <v>1</v>
      </c>
      <c r="O18" s="46">
        <v>1</v>
      </c>
    </row>
    <row r="19" spans="1:17" s="39" customFormat="1" ht="57" thickBot="1" x14ac:dyDescent="0.3">
      <c r="A19" s="77">
        <v>1</v>
      </c>
      <c r="B19" s="78">
        <v>1</v>
      </c>
      <c r="C19" s="72">
        <v>11</v>
      </c>
      <c r="D19" s="76" t="s">
        <v>197</v>
      </c>
      <c r="E19" s="72" t="s">
        <v>198</v>
      </c>
      <c r="F19" s="73">
        <v>18096</v>
      </c>
      <c r="G19" s="186">
        <v>17659.8</v>
      </c>
      <c r="H19" s="192">
        <v>19517</v>
      </c>
      <c r="I19" s="74">
        <f t="shared" si="2"/>
        <v>-1857.2000000000007</v>
      </c>
      <c r="J19" s="75">
        <f>H19*100/G19</f>
        <v>110.51654039117091</v>
      </c>
      <c r="K19" s="75">
        <f>H19*100/F19</f>
        <v>107.8525641025641</v>
      </c>
      <c r="L19" s="99" t="s">
        <v>687</v>
      </c>
      <c r="M19" s="140">
        <f>H19/G19</f>
        <v>1.1051654039117091</v>
      </c>
      <c r="N19" s="141">
        <f>IF(M19&gt;1,1,M19)</f>
        <v>1</v>
      </c>
      <c r="O19" s="39">
        <v>1</v>
      </c>
      <c r="P19" s="130"/>
      <c r="Q19" s="130"/>
    </row>
    <row r="20" spans="1:17" ht="57" thickBot="1" x14ac:dyDescent="0.3">
      <c r="A20" s="64">
        <v>1</v>
      </c>
      <c r="B20" s="65">
        <v>1</v>
      </c>
      <c r="C20" s="66">
        <v>12</v>
      </c>
      <c r="D20" s="67" t="s">
        <v>199</v>
      </c>
      <c r="E20" s="66" t="s">
        <v>186</v>
      </c>
      <c r="F20" s="66">
        <v>100</v>
      </c>
      <c r="G20" s="66">
        <v>100</v>
      </c>
      <c r="H20" s="68">
        <v>100</v>
      </c>
      <c r="I20" s="68">
        <f t="shared" si="2"/>
        <v>0</v>
      </c>
      <c r="J20" s="69">
        <f t="shared" si="0"/>
        <v>100</v>
      </c>
      <c r="K20" s="69">
        <f t="shared" si="4"/>
        <v>100</v>
      </c>
      <c r="L20" s="98" t="s">
        <v>675</v>
      </c>
      <c r="M20" s="136">
        <f>H20/G20</f>
        <v>1</v>
      </c>
      <c r="N20" s="134">
        <f t="shared" si="1"/>
        <v>1</v>
      </c>
      <c r="O20" s="46">
        <v>1</v>
      </c>
    </row>
    <row r="21" spans="1:17" ht="135.75" thickBot="1" x14ac:dyDescent="0.3">
      <c r="A21" s="64">
        <v>1</v>
      </c>
      <c r="B21" s="65">
        <v>1</v>
      </c>
      <c r="C21" s="66">
        <v>13</v>
      </c>
      <c r="D21" s="67" t="s">
        <v>200</v>
      </c>
      <c r="E21" s="66" t="s">
        <v>186</v>
      </c>
      <c r="F21" s="74">
        <v>21</v>
      </c>
      <c r="G21" s="66">
        <v>20</v>
      </c>
      <c r="H21" s="74">
        <v>21</v>
      </c>
      <c r="I21" s="74">
        <v>1</v>
      </c>
      <c r="J21" s="75">
        <f t="shared" si="0"/>
        <v>105</v>
      </c>
      <c r="K21" s="75">
        <f t="shared" si="4"/>
        <v>100</v>
      </c>
      <c r="L21" s="99" t="s">
        <v>674</v>
      </c>
      <c r="M21" s="136">
        <f>H21/G21</f>
        <v>1.05</v>
      </c>
      <c r="N21" s="134">
        <f t="shared" si="1"/>
        <v>1</v>
      </c>
      <c r="O21" s="46">
        <v>1</v>
      </c>
    </row>
    <row r="22" spans="1:17" ht="68.25" thickBot="1" x14ac:dyDescent="0.3">
      <c r="A22" s="64">
        <v>1</v>
      </c>
      <c r="B22" s="65">
        <v>1</v>
      </c>
      <c r="C22" s="66">
        <v>14</v>
      </c>
      <c r="D22" s="67" t="s">
        <v>201</v>
      </c>
      <c r="E22" s="66" t="s">
        <v>186</v>
      </c>
      <c r="F22" s="66">
        <v>100</v>
      </c>
      <c r="G22" s="66">
        <v>100</v>
      </c>
      <c r="H22" s="68">
        <v>100</v>
      </c>
      <c r="I22" s="68">
        <f t="shared" si="2"/>
        <v>0</v>
      </c>
      <c r="J22" s="69">
        <f t="shared" si="0"/>
        <v>100</v>
      </c>
      <c r="K22" s="69">
        <f t="shared" si="4"/>
        <v>100</v>
      </c>
      <c r="L22" s="98" t="s">
        <v>673</v>
      </c>
      <c r="M22" s="136">
        <f>H22/G22</f>
        <v>1</v>
      </c>
      <c r="N22" s="134">
        <f t="shared" si="1"/>
        <v>1</v>
      </c>
      <c r="O22" s="46">
        <v>1</v>
      </c>
    </row>
    <row r="23" spans="1:17" ht="68.25" thickBot="1" x14ac:dyDescent="0.3">
      <c r="A23" s="64">
        <v>1</v>
      </c>
      <c r="B23" s="65">
        <v>1</v>
      </c>
      <c r="C23" s="66">
        <v>15</v>
      </c>
      <c r="D23" s="67" t="s">
        <v>202</v>
      </c>
      <c r="E23" s="66" t="s">
        <v>186</v>
      </c>
      <c r="F23" s="66">
        <v>100</v>
      </c>
      <c r="G23" s="66">
        <v>100</v>
      </c>
      <c r="H23" s="68">
        <v>100</v>
      </c>
      <c r="I23" s="68">
        <f t="shared" si="2"/>
        <v>0</v>
      </c>
      <c r="J23" s="69">
        <f t="shared" si="0"/>
        <v>100</v>
      </c>
      <c r="K23" s="69">
        <f>H23*100/F23</f>
        <v>100</v>
      </c>
      <c r="L23" s="98" t="s">
        <v>672</v>
      </c>
      <c r="M23" s="136">
        <f t="shared" ref="M23:M27" si="5">H23/G23</f>
        <v>1</v>
      </c>
      <c r="N23" s="134">
        <f t="shared" si="1"/>
        <v>1</v>
      </c>
      <c r="O23" s="46">
        <v>1</v>
      </c>
    </row>
    <row r="24" spans="1:17" s="39" customFormat="1" ht="124.5" thickBot="1" x14ac:dyDescent="0.3">
      <c r="A24" s="77">
        <v>1</v>
      </c>
      <c r="B24" s="78">
        <v>1</v>
      </c>
      <c r="C24" s="72">
        <v>16</v>
      </c>
      <c r="D24" s="76" t="s">
        <v>203</v>
      </c>
      <c r="E24" s="72" t="s">
        <v>186</v>
      </c>
      <c r="F24" s="72">
        <v>0</v>
      </c>
      <c r="G24" s="72">
        <v>100</v>
      </c>
      <c r="H24" s="73">
        <v>0</v>
      </c>
      <c r="I24" s="74">
        <f t="shared" si="2"/>
        <v>100</v>
      </c>
      <c r="J24" s="75">
        <f t="shared" si="0"/>
        <v>0</v>
      </c>
      <c r="K24" s="75">
        <v>0</v>
      </c>
      <c r="L24" s="99"/>
      <c r="M24" s="138">
        <f t="shared" si="5"/>
        <v>0</v>
      </c>
      <c r="N24" s="139">
        <f t="shared" si="1"/>
        <v>0</v>
      </c>
      <c r="O24" s="39">
        <v>1</v>
      </c>
      <c r="P24" s="130"/>
      <c r="Q24" s="130"/>
    </row>
    <row r="25" spans="1:17" ht="45.75" thickBot="1" x14ac:dyDescent="0.3">
      <c r="A25" s="64">
        <v>1</v>
      </c>
      <c r="B25" s="65">
        <v>1</v>
      </c>
      <c r="C25" s="66">
        <v>17</v>
      </c>
      <c r="D25" s="67" t="s">
        <v>204</v>
      </c>
      <c r="E25" s="66" t="s">
        <v>186</v>
      </c>
      <c r="F25" s="112">
        <v>69</v>
      </c>
      <c r="G25" s="66">
        <v>70</v>
      </c>
      <c r="H25" s="74">
        <v>70</v>
      </c>
      <c r="I25" s="74">
        <f t="shared" si="2"/>
        <v>0</v>
      </c>
      <c r="J25" s="75">
        <f t="shared" si="0"/>
        <v>100</v>
      </c>
      <c r="K25" s="75">
        <f t="shared" si="4"/>
        <v>101.44927536231884</v>
      </c>
      <c r="L25" s="98" t="s">
        <v>671</v>
      </c>
      <c r="M25" s="136">
        <f t="shared" si="5"/>
        <v>1</v>
      </c>
      <c r="N25" s="134">
        <f t="shared" si="1"/>
        <v>1</v>
      </c>
      <c r="O25" s="46">
        <v>1</v>
      </c>
    </row>
    <row r="26" spans="1:17" ht="23.25" thickBot="1" x14ac:dyDescent="0.3">
      <c r="A26" s="77">
        <v>1</v>
      </c>
      <c r="B26" s="78">
        <v>1</v>
      </c>
      <c r="C26" s="72">
        <v>18</v>
      </c>
      <c r="D26" s="76" t="s">
        <v>205</v>
      </c>
      <c r="E26" s="72" t="s">
        <v>206</v>
      </c>
      <c r="F26" s="72">
        <v>0</v>
      </c>
      <c r="G26" s="72">
        <v>0</v>
      </c>
      <c r="H26" s="74">
        <v>0</v>
      </c>
      <c r="I26" s="74">
        <v>0</v>
      </c>
      <c r="J26" s="75">
        <v>0</v>
      </c>
      <c r="K26" s="75">
        <v>0</v>
      </c>
      <c r="L26" s="99" t="s">
        <v>670</v>
      </c>
      <c r="M26" s="136">
        <v>0</v>
      </c>
      <c r="N26" s="134">
        <f t="shared" si="1"/>
        <v>0</v>
      </c>
      <c r="O26" s="46">
        <v>0</v>
      </c>
    </row>
    <row r="27" spans="1:17" ht="68.25" thickBot="1" x14ac:dyDescent="0.3">
      <c r="A27" s="64">
        <v>1</v>
      </c>
      <c r="B27" s="65">
        <v>1</v>
      </c>
      <c r="C27" s="66">
        <v>19</v>
      </c>
      <c r="D27" s="67" t="s">
        <v>207</v>
      </c>
      <c r="E27" s="66" t="s">
        <v>186</v>
      </c>
      <c r="F27" s="74">
        <v>90.1</v>
      </c>
      <c r="G27" s="66">
        <v>95.6</v>
      </c>
      <c r="H27" s="74">
        <v>96.1</v>
      </c>
      <c r="I27" s="74">
        <v>0.1</v>
      </c>
      <c r="J27" s="75">
        <f t="shared" si="0"/>
        <v>100.52301255230127</v>
      </c>
      <c r="K27" s="75">
        <f t="shared" si="4"/>
        <v>106.65926748057714</v>
      </c>
      <c r="L27" s="98" t="s">
        <v>737</v>
      </c>
      <c r="M27" s="136">
        <f t="shared" si="5"/>
        <v>1.0052301255230125</v>
      </c>
      <c r="N27" s="134">
        <f t="shared" si="1"/>
        <v>1</v>
      </c>
      <c r="O27" s="46">
        <v>1</v>
      </c>
    </row>
    <row r="28" spans="1:17" ht="57" thickBot="1" x14ac:dyDescent="0.3">
      <c r="A28" s="64">
        <v>1</v>
      </c>
      <c r="B28" s="65">
        <v>1</v>
      </c>
      <c r="C28" s="66">
        <v>20</v>
      </c>
      <c r="D28" s="67" t="s">
        <v>208</v>
      </c>
      <c r="E28" s="66" t="s">
        <v>186</v>
      </c>
      <c r="F28" s="112">
        <v>80</v>
      </c>
      <c r="G28" s="66">
        <v>75</v>
      </c>
      <c r="H28" s="74">
        <v>80</v>
      </c>
      <c r="I28" s="74">
        <v>0</v>
      </c>
      <c r="J28" s="75">
        <f t="shared" si="0"/>
        <v>106.66666666666667</v>
      </c>
      <c r="K28" s="75">
        <f t="shared" si="4"/>
        <v>100</v>
      </c>
      <c r="L28" s="98" t="s">
        <v>669</v>
      </c>
      <c r="M28" s="136">
        <f>H28/G28</f>
        <v>1.0666666666666667</v>
      </c>
      <c r="N28" s="134">
        <f t="shared" si="1"/>
        <v>1</v>
      </c>
      <c r="O28" s="46">
        <v>1</v>
      </c>
    </row>
    <row r="29" spans="1:17" s="39" customFormat="1" ht="15.75" thickBot="1" x14ac:dyDescent="0.3">
      <c r="A29" s="240">
        <v>1</v>
      </c>
      <c r="B29" s="241">
        <v>2</v>
      </c>
      <c r="C29" s="87"/>
      <c r="D29" s="312" t="s">
        <v>70</v>
      </c>
      <c r="E29" s="313"/>
      <c r="F29" s="313"/>
      <c r="G29" s="313"/>
      <c r="H29" s="313"/>
      <c r="I29" s="313"/>
      <c r="J29" s="313"/>
      <c r="K29" s="313"/>
      <c r="L29" s="314"/>
      <c r="M29" s="138"/>
      <c r="N29" s="139">
        <f>SUM(N30:N48)</f>
        <v>16.992254810148133</v>
      </c>
      <c r="O29" s="39">
        <f>C48</f>
        <v>19</v>
      </c>
      <c r="P29" s="130"/>
      <c r="Q29" s="130"/>
    </row>
    <row r="30" spans="1:17" ht="135.75" thickBot="1" x14ac:dyDescent="0.3">
      <c r="A30" s="282">
        <v>1</v>
      </c>
      <c r="B30" s="316">
        <v>2</v>
      </c>
      <c r="C30" s="59">
        <v>1</v>
      </c>
      <c r="D30" s="70" t="s">
        <v>209</v>
      </c>
      <c r="E30" s="59" t="s">
        <v>186</v>
      </c>
      <c r="F30" s="59">
        <v>99.6</v>
      </c>
      <c r="G30" s="59">
        <v>98.6</v>
      </c>
      <c r="H30" s="59">
        <v>100</v>
      </c>
      <c r="I30" s="68">
        <v>1.4</v>
      </c>
      <c r="J30" s="69">
        <f t="shared" ref="J30" si="6">H30*100/G30</f>
        <v>101.41987829614605</v>
      </c>
      <c r="K30" s="69">
        <f t="shared" ref="K30" si="7">H30*100/F30</f>
        <v>100.40160642570282</v>
      </c>
      <c r="L30" s="100" t="s">
        <v>635</v>
      </c>
      <c r="M30" s="136">
        <f>H30/G30</f>
        <v>1.0141987829614605</v>
      </c>
      <c r="N30" s="134">
        <f t="shared" si="1"/>
        <v>1</v>
      </c>
      <c r="O30" s="46">
        <v>1</v>
      </c>
    </row>
    <row r="31" spans="1:17" ht="113.25" thickBot="1" x14ac:dyDescent="0.3">
      <c r="A31" s="315"/>
      <c r="B31" s="317"/>
      <c r="C31" s="59">
        <v>2</v>
      </c>
      <c r="D31" s="121" t="s">
        <v>210</v>
      </c>
      <c r="E31" s="91" t="s">
        <v>186</v>
      </c>
      <c r="F31" s="91">
        <v>0.4</v>
      </c>
      <c r="G31" s="91">
        <v>1.6</v>
      </c>
      <c r="H31" s="59">
        <v>0</v>
      </c>
      <c r="I31" s="68">
        <v>-1.6</v>
      </c>
      <c r="J31" s="69">
        <v>0</v>
      </c>
      <c r="K31" s="69">
        <v>0</v>
      </c>
      <c r="L31" s="100" t="s">
        <v>598</v>
      </c>
      <c r="M31" s="136">
        <v>1</v>
      </c>
      <c r="N31" s="134">
        <f t="shared" si="1"/>
        <v>1</v>
      </c>
      <c r="O31" s="46">
        <v>1</v>
      </c>
    </row>
    <row r="32" spans="1:17" ht="90.75" thickBot="1" x14ac:dyDescent="0.3">
      <c r="A32" s="283"/>
      <c r="B32" s="318"/>
      <c r="C32" s="59">
        <v>3</v>
      </c>
      <c r="D32" s="60" t="s">
        <v>211</v>
      </c>
      <c r="E32" s="59" t="s">
        <v>186</v>
      </c>
      <c r="F32" s="59">
        <v>74.7</v>
      </c>
      <c r="G32" s="59">
        <v>80.8</v>
      </c>
      <c r="H32" s="59">
        <v>84.2</v>
      </c>
      <c r="I32" s="68">
        <v>3.4</v>
      </c>
      <c r="J32" s="69">
        <f t="shared" ref="J32:J48" si="8">H32*100/G32</f>
        <v>104.20792079207921</v>
      </c>
      <c r="K32" s="69">
        <f t="shared" ref="K32:K48" si="9">H32*100/F32</f>
        <v>112.71753681392235</v>
      </c>
      <c r="L32" s="100" t="s">
        <v>639</v>
      </c>
      <c r="M32" s="136">
        <f>H32/G32</f>
        <v>1.0420792079207921</v>
      </c>
      <c r="N32" s="134">
        <f t="shared" si="1"/>
        <v>1</v>
      </c>
      <c r="O32" s="46">
        <v>1</v>
      </c>
    </row>
    <row r="33" spans="1:23" ht="102" thickBot="1" x14ac:dyDescent="0.3">
      <c r="A33" s="79">
        <v>1</v>
      </c>
      <c r="B33" s="80">
        <v>2</v>
      </c>
      <c r="C33" s="65">
        <v>4</v>
      </c>
      <c r="D33" s="81" t="s">
        <v>212</v>
      </c>
      <c r="E33" s="65" t="s">
        <v>186</v>
      </c>
      <c r="F33" s="82">
        <v>22.2</v>
      </c>
      <c r="G33" s="82">
        <v>22.2</v>
      </c>
      <c r="H33" s="59">
        <v>22.2</v>
      </c>
      <c r="I33" s="68">
        <f t="shared" ref="I33:I47" si="10">G33-H33</f>
        <v>0</v>
      </c>
      <c r="J33" s="69">
        <f t="shared" si="8"/>
        <v>100</v>
      </c>
      <c r="K33" s="69">
        <f t="shared" si="9"/>
        <v>100</v>
      </c>
      <c r="L33" s="100" t="s">
        <v>636</v>
      </c>
      <c r="M33" s="136">
        <f>G33/H33</f>
        <v>1</v>
      </c>
      <c r="N33" s="134">
        <f t="shared" si="1"/>
        <v>1</v>
      </c>
      <c r="O33" s="46">
        <v>1</v>
      </c>
    </row>
    <row r="34" spans="1:23" ht="90.75" thickBot="1" x14ac:dyDescent="0.3">
      <c r="A34" s="79">
        <v>1</v>
      </c>
      <c r="B34" s="80">
        <v>2</v>
      </c>
      <c r="C34" s="65">
        <v>5</v>
      </c>
      <c r="D34" s="81" t="s">
        <v>213</v>
      </c>
      <c r="E34" s="65" t="s">
        <v>186</v>
      </c>
      <c r="F34" s="59">
        <v>96.98</v>
      </c>
      <c r="G34" s="65">
        <v>94.5</v>
      </c>
      <c r="H34" s="59">
        <v>96.98</v>
      </c>
      <c r="I34" s="68">
        <v>0.98</v>
      </c>
      <c r="J34" s="69">
        <f t="shared" si="8"/>
        <v>102.62433862433862</v>
      </c>
      <c r="K34" s="69">
        <f t="shared" si="9"/>
        <v>100</v>
      </c>
      <c r="L34" s="100" t="s">
        <v>637</v>
      </c>
      <c r="M34" s="136">
        <f>H34/G34</f>
        <v>1.0262433862433862</v>
      </c>
      <c r="N34" s="134">
        <f t="shared" si="1"/>
        <v>1</v>
      </c>
      <c r="O34" s="46">
        <v>1</v>
      </c>
    </row>
    <row r="35" spans="1:23" ht="68.25" thickBot="1" x14ac:dyDescent="0.3">
      <c r="A35" s="79">
        <v>1</v>
      </c>
      <c r="B35" s="80">
        <v>2</v>
      </c>
      <c r="C35" s="65">
        <v>6</v>
      </c>
      <c r="D35" s="81" t="s">
        <v>214</v>
      </c>
      <c r="E35" s="65" t="s">
        <v>186</v>
      </c>
      <c r="F35" s="59">
        <v>82.4</v>
      </c>
      <c r="G35" s="82">
        <v>83.9</v>
      </c>
      <c r="H35" s="59">
        <v>83.4</v>
      </c>
      <c r="I35" s="68">
        <v>0.4</v>
      </c>
      <c r="J35" s="69">
        <f t="shared" si="8"/>
        <v>99.40405244338497</v>
      </c>
      <c r="K35" s="69">
        <f t="shared" si="9"/>
        <v>101.21359223300971</v>
      </c>
      <c r="L35" s="100" t="s">
        <v>638</v>
      </c>
      <c r="M35" s="136">
        <f>H35/G35</f>
        <v>0.99404052443384983</v>
      </c>
      <c r="N35" s="134">
        <f t="shared" si="1"/>
        <v>0.99404052443384983</v>
      </c>
      <c r="O35" s="46">
        <v>1</v>
      </c>
    </row>
    <row r="36" spans="1:23" ht="102" thickBot="1" x14ac:dyDescent="0.3">
      <c r="A36" s="79">
        <v>1</v>
      </c>
      <c r="B36" s="80">
        <v>2</v>
      </c>
      <c r="C36" s="65">
        <v>7</v>
      </c>
      <c r="D36" s="81" t="s">
        <v>215</v>
      </c>
      <c r="E36" s="65" t="s">
        <v>186</v>
      </c>
      <c r="F36" s="59">
        <v>11.5</v>
      </c>
      <c r="G36" s="82">
        <v>31.2</v>
      </c>
      <c r="H36" s="59">
        <v>19.899999999999999</v>
      </c>
      <c r="I36" s="68">
        <v>-11.3</v>
      </c>
      <c r="J36" s="69">
        <f t="shared" si="8"/>
        <v>63.782051282051277</v>
      </c>
      <c r="K36" s="69">
        <f>H36*100/F36</f>
        <v>173.04347826086953</v>
      </c>
      <c r="L36" s="100" t="s">
        <v>640</v>
      </c>
      <c r="M36" s="136">
        <f>G36/H36</f>
        <v>1.5678391959798996</v>
      </c>
      <c r="N36" s="134">
        <f t="shared" si="1"/>
        <v>1</v>
      </c>
      <c r="O36" s="46">
        <v>1</v>
      </c>
    </row>
    <row r="37" spans="1:23" ht="45.75" thickBot="1" x14ac:dyDescent="0.3">
      <c r="A37" s="79">
        <v>1</v>
      </c>
      <c r="B37" s="80">
        <v>2</v>
      </c>
      <c r="C37" s="65">
        <v>8</v>
      </c>
      <c r="D37" s="81" t="s">
        <v>216</v>
      </c>
      <c r="E37" s="65" t="s">
        <v>186</v>
      </c>
      <c r="F37" s="59">
        <v>88</v>
      </c>
      <c r="G37" s="59">
        <v>85.5</v>
      </c>
      <c r="H37" s="59">
        <v>88</v>
      </c>
      <c r="I37" s="68">
        <v>2.5</v>
      </c>
      <c r="J37" s="69">
        <f t="shared" si="8"/>
        <v>102.92397660818713</v>
      </c>
      <c r="K37" s="69">
        <f t="shared" si="9"/>
        <v>100</v>
      </c>
      <c r="L37" s="100" t="s">
        <v>641</v>
      </c>
      <c r="M37" s="136">
        <f>H37/G37</f>
        <v>1.0292397660818713</v>
      </c>
      <c r="N37" s="134">
        <f t="shared" si="1"/>
        <v>1</v>
      </c>
      <c r="O37" s="46">
        <v>1</v>
      </c>
    </row>
    <row r="38" spans="1:23" s="39" customFormat="1" ht="57" thickBot="1" x14ac:dyDescent="0.3">
      <c r="A38" s="83">
        <v>1</v>
      </c>
      <c r="B38" s="84">
        <v>2</v>
      </c>
      <c r="C38" s="78">
        <v>9</v>
      </c>
      <c r="D38" s="85" t="s">
        <v>217</v>
      </c>
      <c r="E38" s="78" t="s">
        <v>218</v>
      </c>
      <c r="F38" s="91">
        <v>27467</v>
      </c>
      <c r="G38" s="186">
        <v>29553</v>
      </c>
      <c r="H38" s="192">
        <v>29866</v>
      </c>
      <c r="I38" s="193">
        <f>G38-H38</f>
        <v>-313</v>
      </c>
      <c r="J38" s="194">
        <f>H38*100/G38</f>
        <v>101.05911413392887</v>
      </c>
      <c r="K38" s="194">
        <f t="shared" si="9"/>
        <v>108.73411730440165</v>
      </c>
      <c r="L38" s="99" t="s">
        <v>688</v>
      </c>
      <c r="M38" s="138">
        <f t="shared" ref="M38:M48" si="11">H38/G38</f>
        <v>1.0105911413392887</v>
      </c>
      <c r="N38" s="139">
        <f t="shared" si="1"/>
        <v>1</v>
      </c>
      <c r="O38" s="46">
        <v>1</v>
      </c>
      <c r="P38" s="130"/>
      <c r="Q38" s="130"/>
    </row>
    <row r="39" spans="1:23" ht="68.25" thickBot="1" x14ac:dyDescent="0.3">
      <c r="A39" s="79">
        <v>1</v>
      </c>
      <c r="B39" s="80">
        <v>2</v>
      </c>
      <c r="C39" s="65">
        <v>10</v>
      </c>
      <c r="D39" s="81" t="s">
        <v>219</v>
      </c>
      <c r="E39" s="65" t="s">
        <v>186</v>
      </c>
      <c r="F39" s="65">
        <v>100</v>
      </c>
      <c r="G39" s="65">
        <v>100</v>
      </c>
      <c r="H39" s="59">
        <v>100</v>
      </c>
      <c r="I39" s="68">
        <f t="shared" si="10"/>
        <v>0</v>
      </c>
      <c r="J39" s="69">
        <f t="shared" si="8"/>
        <v>100</v>
      </c>
      <c r="K39" s="69">
        <f t="shared" si="9"/>
        <v>100</v>
      </c>
      <c r="L39" s="100" t="s">
        <v>642</v>
      </c>
      <c r="M39" s="136">
        <f t="shared" si="11"/>
        <v>1</v>
      </c>
      <c r="N39" s="134">
        <f t="shared" si="1"/>
        <v>1</v>
      </c>
      <c r="O39" s="46">
        <v>1</v>
      </c>
    </row>
    <row r="40" spans="1:23" ht="90.75" thickBot="1" x14ac:dyDescent="0.3">
      <c r="A40" s="79">
        <v>1</v>
      </c>
      <c r="B40" s="80">
        <v>2</v>
      </c>
      <c r="C40" s="65">
        <v>11</v>
      </c>
      <c r="D40" s="81" t="s">
        <v>220</v>
      </c>
      <c r="E40" s="65" t="s">
        <v>186</v>
      </c>
      <c r="F40" s="59">
        <v>20.6</v>
      </c>
      <c r="G40" s="90">
        <v>20.8</v>
      </c>
      <c r="H40" s="59">
        <v>20.8</v>
      </c>
      <c r="I40" s="74">
        <v>0</v>
      </c>
      <c r="J40" s="75">
        <f t="shared" si="8"/>
        <v>100</v>
      </c>
      <c r="K40" s="75">
        <f t="shared" si="9"/>
        <v>100.97087378640776</v>
      </c>
      <c r="L40" s="100" t="s">
        <v>643</v>
      </c>
      <c r="M40" s="136">
        <f t="shared" si="11"/>
        <v>1</v>
      </c>
      <c r="N40" s="134">
        <f t="shared" si="1"/>
        <v>1</v>
      </c>
      <c r="O40" s="46">
        <v>1</v>
      </c>
    </row>
    <row r="41" spans="1:23" ht="68.25" thickBot="1" x14ac:dyDescent="0.3">
      <c r="A41" s="79">
        <v>1</v>
      </c>
      <c r="B41" s="80">
        <v>2</v>
      </c>
      <c r="C41" s="65">
        <v>12</v>
      </c>
      <c r="D41" s="81" t="s">
        <v>221</v>
      </c>
      <c r="E41" s="65" t="s">
        <v>186</v>
      </c>
      <c r="F41" s="82">
        <v>100</v>
      </c>
      <c r="G41" s="82">
        <v>100</v>
      </c>
      <c r="H41" s="59">
        <v>100</v>
      </c>
      <c r="I41" s="68">
        <f t="shared" si="10"/>
        <v>0</v>
      </c>
      <c r="J41" s="69">
        <f t="shared" si="8"/>
        <v>100</v>
      </c>
      <c r="K41" s="69">
        <f t="shared" si="9"/>
        <v>100</v>
      </c>
      <c r="L41" s="100" t="s">
        <v>644</v>
      </c>
      <c r="M41" s="136">
        <f t="shared" si="11"/>
        <v>1</v>
      </c>
      <c r="N41" s="134">
        <f t="shared" si="1"/>
        <v>1</v>
      </c>
      <c r="O41" s="46">
        <v>1</v>
      </c>
    </row>
    <row r="42" spans="1:23" ht="57" thickBot="1" x14ac:dyDescent="0.3">
      <c r="A42" s="79">
        <v>1</v>
      </c>
      <c r="B42" s="80">
        <v>2</v>
      </c>
      <c r="C42" s="65">
        <v>13</v>
      </c>
      <c r="D42" s="81" t="s">
        <v>222</v>
      </c>
      <c r="E42" s="65" t="s">
        <v>186</v>
      </c>
      <c r="F42" s="82">
        <v>100</v>
      </c>
      <c r="G42" s="82">
        <v>100</v>
      </c>
      <c r="H42" s="59">
        <v>100</v>
      </c>
      <c r="I42" s="68">
        <f t="shared" si="10"/>
        <v>0</v>
      </c>
      <c r="J42" s="69">
        <f t="shared" si="8"/>
        <v>100</v>
      </c>
      <c r="K42" s="69">
        <f t="shared" si="9"/>
        <v>100</v>
      </c>
      <c r="L42" s="100" t="s">
        <v>645</v>
      </c>
      <c r="M42" s="136">
        <f t="shared" si="11"/>
        <v>1</v>
      </c>
      <c r="N42" s="134">
        <f t="shared" si="1"/>
        <v>1</v>
      </c>
      <c r="O42" s="46">
        <v>1</v>
      </c>
    </row>
    <row r="43" spans="1:23" ht="124.5" thickBot="1" x14ac:dyDescent="0.3">
      <c r="A43" s="79">
        <v>1</v>
      </c>
      <c r="B43" s="80">
        <v>2</v>
      </c>
      <c r="C43" s="65">
        <v>14</v>
      </c>
      <c r="D43" s="81" t="s">
        <v>223</v>
      </c>
      <c r="E43" s="65" t="s">
        <v>186</v>
      </c>
      <c r="F43" s="82">
        <v>0</v>
      </c>
      <c r="G43" s="82">
        <v>100</v>
      </c>
      <c r="H43" s="86">
        <v>0</v>
      </c>
      <c r="I43" s="68">
        <f t="shared" si="10"/>
        <v>100</v>
      </c>
      <c r="J43" s="69">
        <f t="shared" si="8"/>
        <v>0</v>
      </c>
      <c r="K43" s="69">
        <v>0</v>
      </c>
      <c r="L43" s="100"/>
      <c r="M43" s="136">
        <f t="shared" si="11"/>
        <v>0</v>
      </c>
      <c r="N43" s="134">
        <f t="shared" si="1"/>
        <v>0</v>
      </c>
      <c r="O43" s="46">
        <v>1</v>
      </c>
    </row>
    <row r="44" spans="1:23" s="55" customFormat="1" ht="79.5" thickBot="1" x14ac:dyDescent="0.3">
      <c r="A44" s="83">
        <v>1</v>
      </c>
      <c r="B44" s="84">
        <v>2</v>
      </c>
      <c r="C44" s="78">
        <v>15</v>
      </c>
      <c r="D44" s="85" t="s">
        <v>224</v>
      </c>
      <c r="E44" s="78" t="s">
        <v>82</v>
      </c>
      <c r="F44" s="91">
        <v>44</v>
      </c>
      <c r="G44" s="90">
        <v>44</v>
      </c>
      <c r="H44" s="91">
        <v>45</v>
      </c>
      <c r="I44" s="74">
        <f t="shared" si="10"/>
        <v>-1</v>
      </c>
      <c r="J44" s="75">
        <f t="shared" si="8"/>
        <v>102.27272727272727</v>
      </c>
      <c r="K44" s="75">
        <f t="shared" si="9"/>
        <v>102.27272727272727</v>
      </c>
      <c r="L44" s="101" t="s">
        <v>646</v>
      </c>
      <c r="M44" s="138">
        <f t="shared" si="11"/>
        <v>1.0227272727272727</v>
      </c>
      <c r="N44" s="139">
        <f t="shared" si="1"/>
        <v>1</v>
      </c>
      <c r="O44" s="46">
        <v>1</v>
      </c>
      <c r="P44" s="130"/>
      <c r="Q44" s="130"/>
      <c r="R44" s="39"/>
      <c r="S44" s="39"/>
      <c r="T44" s="39"/>
      <c r="U44" s="39"/>
      <c r="V44" s="39"/>
      <c r="W44" s="39"/>
    </row>
    <row r="45" spans="1:23" s="39" customFormat="1" ht="44.25" customHeight="1" thickBot="1" x14ac:dyDescent="0.3">
      <c r="A45" s="83">
        <v>1</v>
      </c>
      <c r="B45" s="84">
        <v>2</v>
      </c>
      <c r="C45" s="78">
        <v>16</v>
      </c>
      <c r="D45" s="85" t="s">
        <v>225</v>
      </c>
      <c r="E45" s="78" t="s">
        <v>198</v>
      </c>
      <c r="F45" s="195">
        <v>23418</v>
      </c>
      <c r="G45" s="186">
        <v>25200</v>
      </c>
      <c r="H45" s="192">
        <v>25155</v>
      </c>
      <c r="I45" s="74">
        <f t="shared" si="10"/>
        <v>45</v>
      </c>
      <c r="J45" s="196">
        <f t="shared" si="8"/>
        <v>99.821428571428569</v>
      </c>
      <c r="K45" s="75">
        <f t="shared" si="9"/>
        <v>107.4173712528824</v>
      </c>
      <c r="L45" s="101" t="s">
        <v>689</v>
      </c>
      <c r="M45" s="138">
        <f t="shared" si="11"/>
        <v>0.99821428571428572</v>
      </c>
      <c r="N45" s="139">
        <f t="shared" si="1"/>
        <v>0.99821428571428572</v>
      </c>
      <c r="O45" s="46">
        <v>1</v>
      </c>
      <c r="P45" s="130"/>
      <c r="Q45" s="130"/>
    </row>
    <row r="46" spans="1:23" ht="57" thickBot="1" x14ac:dyDescent="0.3">
      <c r="A46" s="79">
        <v>1</v>
      </c>
      <c r="B46" s="80">
        <v>2</v>
      </c>
      <c r="C46" s="65">
        <v>17</v>
      </c>
      <c r="D46" s="81" t="s">
        <v>208</v>
      </c>
      <c r="E46" s="65" t="s">
        <v>186</v>
      </c>
      <c r="F46" s="59">
        <v>100</v>
      </c>
      <c r="G46" s="82">
        <v>75</v>
      </c>
      <c r="H46" s="59">
        <v>100</v>
      </c>
      <c r="I46" s="68">
        <v>30</v>
      </c>
      <c r="J46" s="69">
        <f t="shared" si="8"/>
        <v>133.33333333333334</v>
      </c>
      <c r="K46" s="69">
        <f t="shared" si="9"/>
        <v>100</v>
      </c>
      <c r="L46" s="100" t="s">
        <v>647</v>
      </c>
      <c r="M46" s="136">
        <f t="shared" si="11"/>
        <v>1.3333333333333333</v>
      </c>
      <c r="N46" s="134">
        <f t="shared" si="1"/>
        <v>1</v>
      </c>
      <c r="O46" s="46">
        <v>1</v>
      </c>
    </row>
    <row r="47" spans="1:23" ht="25.5" thickBot="1" x14ac:dyDescent="0.3">
      <c r="A47" s="79">
        <v>1</v>
      </c>
      <c r="B47" s="80">
        <v>2</v>
      </c>
      <c r="C47" s="65">
        <v>18</v>
      </c>
      <c r="D47" s="81" t="s">
        <v>226</v>
      </c>
      <c r="E47" s="65" t="s">
        <v>206</v>
      </c>
      <c r="F47" s="59">
        <v>148</v>
      </c>
      <c r="G47" s="82">
        <v>0</v>
      </c>
      <c r="H47" s="91">
        <v>0</v>
      </c>
      <c r="I47" s="74">
        <f t="shared" si="10"/>
        <v>0</v>
      </c>
      <c r="J47" s="185">
        <v>0</v>
      </c>
      <c r="K47" s="75">
        <v>148</v>
      </c>
      <c r="L47" s="100" t="s">
        <v>648</v>
      </c>
      <c r="M47" s="136">
        <v>0</v>
      </c>
      <c r="N47" s="134">
        <f t="shared" si="1"/>
        <v>0</v>
      </c>
      <c r="O47" s="46">
        <v>0</v>
      </c>
    </row>
    <row r="48" spans="1:23" ht="57" thickBot="1" x14ac:dyDescent="0.3">
      <c r="A48" s="79">
        <v>1</v>
      </c>
      <c r="B48" s="80">
        <v>2</v>
      </c>
      <c r="C48" s="65">
        <v>19</v>
      </c>
      <c r="D48" s="81" t="s">
        <v>227</v>
      </c>
      <c r="E48" s="65" t="s">
        <v>186</v>
      </c>
      <c r="F48" s="59">
        <v>90</v>
      </c>
      <c r="G48" s="82">
        <v>97.6</v>
      </c>
      <c r="H48" s="91">
        <v>97.8</v>
      </c>
      <c r="I48" s="74">
        <v>0.2</v>
      </c>
      <c r="J48" s="75">
        <f t="shared" si="8"/>
        <v>100.20491803278689</v>
      </c>
      <c r="K48" s="75">
        <f t="shared" si="9"/>
        <v>108.66666666666667</v>
      </c>
      <c r="L48" s="100" t="s">
        <v>649</v>
      </c>
      <c r="M48" s="136">
        <f t="shared" si="11"/>
        <v>1.0020491803278688</v>
      </c>
      <c r="N48" s="134">
        <f t="shared" si="1"/>
        <v>1</v>
      </c>
      <c r="O48" s="46">
        <v>1</v>
      </c>
    </row>
    <row r="49" spans="1:17" s="39" customFormat="1" ht="15.75" thickBot="1" x14ac:dyDescent="0.3">
      <c r="A49" s="319">
        <v>1</v>
      </c>
      <c r="B49" s="319">
        <v>3</v>
      </c>
      <c r="C49" s="87"/>
      <c r="D49" s="287" t="s">
        <v>228</v>
      </c>
      <c r="E49" s="288"/>
      <c r="F49" s="288"/>
      <c r="G49" s="288"/>
      <c r="H49" s="288"/>
      <c r="I49" s="288"/>
      <c r="J49" s="288"/>
      <c r="K49" s="288"/>
      <c r="L49" s="289"/>
      <c r="M49" s="138"/>
      <c r="N49" s="139">
        <f>SUM(N50:N61)</f>
        <v>11</v>
      </c>
      <c r="O49" s="39">
        <f>C61</f>
        <v>12</v>
      </c>
      <c r="P49" s="130"/>
      <c r="Q49" s="130"/>
    </row>
    <row r="50" spans="1:17" ht="90.75" thickBot="1" x14ac:dyDescent="0.3">
      <c r="A50" s="320"/>
      <c r="B50" s="320"/>
      <c r="C50" s="65">
        <v>1</v>
      </c>
      <c r="D50" s="67" t="s">
        <v>229</v>
      </c>
      <c r="E50" s="65" t="s">
        <v>186</v>
      </c>
      <c r="F50" s="59">
        <v>76</v>
      </c>
      <c r="G50" s="82">
        <v>70</v>
      </c>
      <c r="H50" s="59">
        <v>98</v>
      </c>
      <c r="I50" s="68">
        <v>28</v>
      </c>
      <c r="J50" s="69">
        <f t="shared" ref="J50" si="12">H50*100/G50</f>
        <v>140</v>
      </c>
      <c r="K50" s="69">
        <f t="shared" ref="K50" si="13">H50*100/F50</f>
        <v>128.94736842105263</v>
      </c>
      <c r="L50" s="100" t="s">
        <v>650</v>
      </c>
      <c r="M50" s="136">
        <f>H50/G50</f>
        <v>1.4</v>
      </c>
      <c r="N50" s="134">
        <f t="shared" si="1"/>
        <v>1</v>
      </c>
      <c r="O50" s="46">
        <v>1</v>
      </c>
    </row>
    <row r="51" spans="1:17" ht="113.25" thickBot="1" x14ac:dyDescent="0.3">
      <c r="A51" s="320"/>
      <c r="B51" s="320"/>
      <c r="C51" s="65">
        <v>2</v>
      </c>
      <c r="D51" s="67" t="s">
        <v>230</v>
      </c>
      <c r="E51" s="65" t="s">
        <v>186</v>
      </c>
      <c r="F51" s="82">
        <v>0.5</v>
      </c>
      <c r="G51" s="82">
        <v>0.5</v>
      </c>
      <c r="H51" s="59">
        <v>0.5</v>
      </c>
      <c r="I51" s="68">
        <f t="shared" ref="I51:I60" si="14">G51-H51</f>
        <v>0</v>
      </c>
      <c r="J51" s="69">
        <f t="shared" ref="J51:J61" si="15">H51*100/G51</f>
        <v>100</v>
      </c>
      <c r="K51" s="69">
        <f t="shared" ref="K51:K61" si="16">H51*100/F51</f>
        <v>100</v>
      </c>
      <c r="L51" s="100" t="s">
        <v>651</v>
      </c>
      <c r="M51" s="136">
        <f>H51/G51</f>
        <v>1</v>
      </c>
      <c r="N51" s="134">
        <f t="shared" si="1"/>
        <v>1</v>
      </c>
      <c r="O51" s="46">
        <v>1</v>
      </c>
    </row>
    <row r="52" spans="1:17" ht="45.75" thickBot="1" x14ac:dyDescent="0.3">
      <c r="A52" s="321"/>
      <c r="B52" s="321"/>
      <c r="C52" s="65">
        <v>3</v>
      </c>
      <c r="D52" s="81" t="s">
        <v>231</v>
      </c>
      <c r="E52" s="65" t="s">
        <v>81</v>
      </c>
      <c r="F52" s="59">
        <v>346</v>
      </c>
      <c r="G52" s="82">
        <v>280</v>
      </c>
      <c r="H52" s="59">
        <v>352</v>
      </c>
      <c r="I52" s="68">
        <v>72</v>
      </c>
      <c r="J52" s="69">
        <f t="shared" si="15"/>
        <v>125.71428571428571</v>
      </c>
      <c r="K52" s="69">
        <f t="shared" si="16"/>
        <v>101.73410404624278</v>
      </c>
      <c r="L52" s="100" t="s">
        <v>652</v>
      </c>
      <c r="M52" s="136">
        <f>H52/G52</f>
        <v>1.2571428571428571</v>
      </c>
      <c r="N52" s="134">
        <f t="shared" si="1"/>
        <v>1</v>
      </c>
      <c r="O52" s="46">
        <v>1</v>
      </c>
    </row>
    <row r="53" spans="1:17" ht="124.5" thickBot="1" x14ac:dyDescent="0.3">
      <c r="A53" s="88"/>
      <c r="B53" s="80"/>
      <c r="C53" s="65">
        <v>4</v>
      </c>
      <c r="D53" s="81" t="s">
        <v>232</v>
      </c>
      <c r="E53" s="65" t="s">
        <v>186</v>
      </c>
      <c r="F53" s="59">
        <v>76.3</v>
      </c>
      <c r="G53" s="82">
        <v>77.8</v>
      </c>
      <c r="H53" s="59">
        <v>77.900000000000006</v>
      </c>
      <c r="I53" s="68">
        <v>0.1</v>
      </c>
      <c r="J53" s="69">
        <f t="shared" si="15"/>
        <v>100.1285347043702</v>
      </c>
      <c r="K53" s="69">
        <f t="shared" si="16"/>
        <v>102.09698558322413</v>
      </c>
      <c r="L53" s="100" t="s">
        <v>653</v>
      </c>
      <c r="M53" s="136">
        <f>H53/G53</f>
        <v>1.001285347043702</v>
      </c>
      <c r="N53" s="134">
        <f t="shared" si="1"/>
        <v>1</v>
      </c>
      <c r="O53" s="46">
        <v>1</v>
      </c>
    </row>
    <row r="54" spans="1:17" ht="102" thickBot="1" x14ac:dyDescent="0.3">
      <c r="A54" s="88"/>
      <c r="B54" s="80"/>
      <c r="C54" s="65">
        <v>5</v>
      </c>
      <c r="D54" s="81" t="s">
        <v>233</v>
      </c>
      <c r="E54" s="65" t="s">
        <v>186</v>
      </c>
      <c r="F54" s="82">
        <v>0</v>
      </c>
      <c r="G54" s="82">
        <v>0</v>
      </c>
      <c r="H54" s="59">
        <v>0</v>
      </c>
      <c r="I54" s="68">
        <f t="shared" si="14"/>
        <v>0</v>
      </c>
      <c r="J54" s="69">
        <v>0</v>
      </c>
      <c r="K54" s="69">
        <v>0</v>
      </c>
      <c r="L54" s="100" t="s">
        <v>654</v>
      </c>
      <c r="M54" s="136">
        <v>1</v>
      </c>
      <c r="N54" s="134">
        <f t="shared" si="1"/>
        <v>1</v>
      </c>
      <c r="O54" s="46">
        <v>1</v>
      </c>
    </row>
    <row r="55" spans="1:17" s="39" customFormat="1" ht="102" thickBot="1" x14ac:dyDescent="0.3">
      <c r="A55" s="89"/>
      <c r="B55" s="84"/>
      <c r="C55" s="78">
        <v>6</v>
      </c>
      <c r="D55" s="85" t="s">
        <v>234</v>
      </c>
      <c r="E55" s="78" t="s">
        <v>186</v>
      </c>
      <c r="F55" s="91">
        <v>39</v>
      </c>
      <c r="G55" s="90">
        <v>44.4</v>
      </c>
      <c r="H55" s="91">
        <v>45</v>
      </c>
      <c r="I55" s="74">
        <f t="shared" si="14"/>
        <v>-0.60000000000000142</v>
      </c>
      <c r="J55" s="75">
        <f t="shared" si="15"/>
        <v>101.35135135135135</v>
      </c>
      <c r="K55" s="75">
        <f t="shared" si="16"/>
        <v>115.38461538461539</v>
      </c>
      <c r="L55" s="101" t="s">
        <v>655</v>
      </c>
      <c r="M55" s="138">
        <f t="shared" ref="M55:M59" si="17">H55/G55</f>
        <v>1.0135135135135136</v>
      </c>
      <c r="N55" s="139">
        <f t="shared" si="1"/>
        <v>1</v>
      </c>
      <c r="O55" s="46">
        <v>1</v>
      </c>
      <c r="P55" s="130"/>
      <c r="Q55" s="130"/>
    </row>
    <row r="56" spans="1:17" ht="147" thickBot="1" x14ac:dyDescent="0.3">
      <c r="A56" s="88"/>
      <c r="B56" s="80"/>
      <c r="C56" s="65">
        <v>7</v>
      </c>
      <c r="D56" s="81" t="s">
        <v>235</v>
      </c>
      <c r="E56" s="65" t="s">
        <v>186</v>
      </c>
      <c r="F56" s="59">
        <v>21</v>
      </c>
      <c r="G56" s="90">
        <v>20.399999999999999</v>
      </c>
      <c r="H56" s="59">
        <v>21</v>
      </c>
      <c r="I56" s="74">
        <v>0.6</v>
      </c>
      <c r="J56" s="75">
        <f t="shared" si="15"/>
        <v>102.94117647058825</v>
      </c>
      <c r="K56" s="75">
        <f t="shared" si="16"/>
        <v>100</v>
      </c>
      <c r="L56" s="100" t="s">
        <v>656</v>
      </c>
      <c r="M56" s="136">
        <f t="shared" si="17"/>
        <v>1.0294117647058825</v>
      </c>
      <c r="N56" s="134">
        <f t="shared" si="1"/>
        <v>1</v>
      </c>
      <c r="O56" s="46">
        <v>1</v>
      </c>
    </row>
    <row r="57" spans="1:17" ht="68.25" thickBot="1" x14ac:dyDescent="0.3">
      <c r="A57" s="88"/>
      <c r="B57" s="80"/>
      <c r="C57" s="65">
        <v>8</v>
      </c>
      <c r="D57" s="81" t="s">
        <v>236</v>
      </c>
      <c r="E57" s="65" t="s">
        <v>186</v>
      </c>
      <c r="F57" s="82">
        <v>100</v>
      </c>
      <c r="G57" s="82">
        <v>100</v>
      </c>
      <c r="H57" s="59">
        <v>100</v>
      </c>
      <c r="I57" s="68">
        <f t="shared" si="14"/>
        <v>0</v>
      </c>
      <c r="J57" s="69">
        <f t="shared" si="15"/>
        <v>100</v>
      </c>
      <c r="K57" s="69">
        <f t="shared" si="16"/>
        <v>100</v>
      </c>
      <c r="L57" s="100" t="s">
        <v>657</v>
      </c>
      <c r="M57" s="136">
        <f t="shared" si="17"/>
        <v>1</v>
      </c>
      <c r="N57" s="134">
        <f t="shared" si="1"/>
        <v>1</v>
      </c>
      <c r="O57" s="46">
        <v>1</v>
      </c>
    </row>
    <row r="58" spans="1:17" ht="68.25" thickBot="1" x14ac:dyDescent="0.3">
      <c r="A58" s="88"/>
      <c r="B58" s="80"/>
      <c r="C58" s="65">
        <v>9</v>
      </c>
      <c r="D58" s="81" t="s">
        <v>237</v>
      </c>
      <c r="E58" s="65" t="s">
        <v>186</v>
      </c>
      <c r="F58" s="82">
        <v>100</v>
      </c>
      <c r="G58" s="82">
        <v>100</v>
      </c>
      <c r="H58" s="59">
        <v>100</v>
      </c>
      <c r="I58" s="68">
        <f t="shared" si="14"/>
        <v>0</v>
      </c>
      <c r="J58" s="69">
        <f t="shared" si="15"/>
        <v>100</v>
      </c>
      <c r="K58" s="69">
        <f t="shared" si="16"/>
        <v>100</v>
      </c>
      <c r="L58" s="100" t="s">
        <v>658</v>
      </c>
      <c r="M58" s="136">
        <f t="shared" si="17"/>
        <v>1</v>
      </c>
      <c r="N58" s="134">
        <f t="shared" si="1"/>
        <v>1</v>
      </c>
      <c r="O58" s="46">
        <v>1</v>
      </c>
    </row>
    <row r="59" spans="1:17" s="39" customFormat="1" ht="124.5" thickBot="1" x14ac:dyDescent="0.3">
      <c r="A59" s="89"/>
      <c r="B59" s="84"/>
      <c r="C59" s="78">
        <v>10</v>
      </c>
      <c r="D59" s="85" t="s">
        <v>238</v>
      </c>
      <c r="E59" s="78" t="s">
        <v>186</v>
      </c>
      <c r="F59" s="90">
        <v>0</v>
      </c>
      <c r="G59" s="90">
        <v>100</v>
      </c>
      <c r="H59" s="91">
        <v>0</v>
      </c>
      <c r="I59" s="74">
        <f t="shared" si="14"/>
        <v>100</v>
      </c>
      <c r="J59" s="75">
        <f t="shared" si="15"/>
        <v>0</v>
      </c>
      <c r="K59" s="75">
        <v>0</v>
      </c>
      <c r="L59" s="101"/>
      <c r="M59" s="138">
        <f t="shared" si="17"/>
        <v>0</v>
      </c>
      <c r="N59" s="139">
        <f t="shared" si="1"/>
        <v>0</v>
      </c>
      <c r="O59" s="46">
        <v>1</v>
      </c>
      <c r="P59" s="130"/>
      <c r="Q59" s="130"/>
    </row>
    <row r="60" spans="1:17" ht="34.5" thickBot="1" x14ac:dyDescent="0.3">
      <c r="A60" s="88"/>
      <c r="B60" s="80"/>
      <c r="C60" s="65">
        <v>11</v>
      </c>
      <c r="D60" s="81" t="s">
        <v>239</v>
      </c>
      <c r="E60" s="65" t="s">
        <v>206</v>
      </c>
      <c r="F60" s="82">
        <v>0</v>
      </c>
      <c r="G60" s="82">
        <v>87</v>
      </c>
      <c r="H60" s="59">
        <v>87.17</v>
      </c>
      <c r="I60" s="68">
        <f t="shared" si="14"/>
        <v>-0.17000000000000171</v>
      </c>
      <c r="J60" s="69">
        <v>0</v>
      </c>
      <c r="K60" s="69">
        <v>88</v>
      </c>
      <c r="L60" s="100" t="s">
        <v>659</v>
      </c>
      <c r="M60" s="136">
        <f>H60/G60</f>
        <v>1.0019540229885058</v>
      </c>
      <c r="N60" s="134">
        <f t="shared" si="1"/>
        <v>1</v>
      </c>
      <c r="O60" s="46">
        <v>1</v>
      </c>
    </row>
    <row r="61" spans="1:17" ht="68.25" thickBot="1" x14ac:dyDescent="0.3">
      <c r="A61" s="88"/>
      <c r="B61" s="80"/>
      <c r="C61" s="65">
        <v>12</v>
      </c>
      <c r="D61" s="81" t="s">
        <v>240</v>
      </c>
      <c r="E61" s="65" t="s">
        <v>186</v>
      </c>
      <c r="F61" s="82">
        <v>86</v>
      </c>
      <c r="G61" s="82">
        <v>87.6</v>
      </c>
      <c r="H61" s="59">
        <v>88</v>
      </c>
      <c r="I61" s="68">
        <f>G61-H61</f>
        <v>-0.40000000000000568</v>
      </c>
      <c r="J61" s="69">
        <f t="shared" si="15"/>
        <v>100.45662100456622</v>
      </c>
      <c r="K61" s="69">
        <f t="shared" si="16"/>
        <v>102.32558139534883</v>
      </c>
      <c r="L61" s="100" t="s">
        <v>660</v>
      </c>
      <c r="M61" s="136">
        <f>H61/G61</f>
        <v>1.0045662100456623</v>
      </c>
      <c r="N61" s="134">
        <f t="shared" si="1"/>
        <v>1</v>
      </c>
      <c r="O61" s="46">
        <v>1</v>
      </c>
    </row>
    <row r="62" spans="1:17" s="39" customFormat="1" ht="15.75" thickBot="1" x14ac:dyDescent="0.3">
      <c r="A62" s="319">
        <v>1</v>
      </c>
      <c r="B62" s="319">
        <v>4</v>
      </c>
      <c r="C62" s="87"/>
      <c r="D62" s="287" t="s">
        <v>241</v>
      </c>
      <c r="E62" s="288"/>
      <c r="F62" s="288"/>
      <c r="G62" s="288"/>
      <c r="H62" s="288"/>
      <c r="I62" s="288"/>
      <c r="J62" s="288"/>
      <c r="K62" s="288"/>
      <c r="L62" s="289"/>
      <c r="M62" s="138"/>
      <c r="N62" s="139">
        <f>SUM(N63:N67)</f>
        <v>4.9892423187059824</v>
      </c>
      <c r="O62" s="39">
        <f>C67</f>
        <v>5</v>
      </c>
      <c r="P62" s="130"/>
      <c r="Q62" s="130"/>
    </row>
    <row r="63" spans="1:17" ht="42" thickBot="1" x14ac:dyDescent="0.3">
      <c r="A63" s="320"/>
      <c r="B63" s="320"/>
      <c r="C63" s="59">
        <v>1</v>
      </c>
      <c r="D63" s="70" t="s">
        <v>242</v>
      </c>
      <c r="E63" s="59" t="s">
        <v>243</v>
      </c>
      <c r="F63" s="59">
        <v>859</v>
      </c>
      <c r="G63" s="59">
        <v>876</v>
      </c>
      <c r="H63" s="59">
        <v>874</v>
      </c>
      <c r="I63" s="68">
        <v>-2</v>
      </c>
      <c r="J63" s="69">
        <f t="shared" ref="J63" si="18">H63*100/G63</f>
        <v>99.771689497716892</v>
      </c>
      <c r="K63" s="69">
        <f t="shared" ref="K63" si="19">H63*100/F63</f>
        <v>101.74621653084982</v>
      </c>
      <c r="L63" s="100" t="s">
        <v>599</v>
      </c>
      <c r="M63" s="136">
        <f>H63/G63</f>
        <v>0.99771689497716898</v>
      </c>
      <c r="N63" s="134">
        <f t="shared" si="1"/>
        <v>0.99771689497716898</v>
      </c>
      <c r="O63" s="46">
        <v>1</v>
      </c>
    </row>
    <row r="64" spans="1:17" ht="34.5" thickBot="1" x14ac:dyDescent="0.3">
      <c r="A64" s="320"/>
      <c r="B64" s="320"/>
      <c r="C64" s="93">
        <v>2</v>
      </c>
      <c r="D64" s="94" t="s">
        <v>244</v>
      </c>
      <c r="E64" s="95" t="s">
        <v>245</v>
      </c>
      <c r="F64" s="95">
        <v>11.5</v>
      </c>
      <c r="G64" s="95">
        <v>11.7</v>
      </c>
      <c r="H64" s="95">
        <v>11.8</v>
      </c>
      <c r="I64" s="113">
        <v>0.1</v>
      </c>
      <c r="J64" s="114">
        <f>H64*100/G64</f>
        <v>100.85470085470087</v>
      </c>
      <c r="K64" s="114">
        <f>H64*100/F64</f>
        <v>102.60869565217391</v>
      </c>
      <c r="L64" s="102" t="s">
        <v>580</v>
      </c>
      <c r="M64" s="136">
        <f>G64/H64</f>
        <v>0.99152542372881347</v>
      </c>
      <c r="N64" s="134">
        <f t="shared" si="1"/>
        <v>0.99152542372881347</v>
      </c>
      <c r="O64" s="46">
        <v>1</v>
      </c>
    </row>
    <row r="65" spans="1:23" ht="49.9" customHeight="1" thickBot="1" x14ac:dyDescent="0.3">
      <c r="A65" s="320"/>
      <c r="B65" s="320"/>
      <c r="C65" s="115">
        <v>3</v>
      </c>
      <c r="D65" s="116" t="s">
        <v>595</v>
      </c>
      <c r="E65" s="115" t="s">
        <v>81</v>
      </c>
      <c r="F65" s="173">
        <v>24</v>
      </c>
      <c r="G65" s="174">
        <v>23</v>
      </c>
      <c r="H65" s="169">
        <v>19</v>
      </c>
      <c r="I65" s="169">
        <v>-4</v>
      </c>
      <c r="J65" s="169">
        <v>82.61</v>
      </c>
      <c r="K65" s="169">
        <v>-26.48</v>
      </c>
      <c r="L65" s="175" t="s">
        <v>631</v>
      </c>
      <c r="M65" s="136">
        <f>G65/H65</f>
        <v>1.2105263157894737</v>
      </c>
      <c r="N65" s="134">
        <f t="shared" si="1"/>
        <v>1</v>
      </c>
      <c r="O65" s="46">
        <v>1</v>
      </c>
    </row>
    <row r="66" spans="1:23" ht="79.5" customHeight="1" thickBot="1" x14ac:dyDescent="0.3">
      <c r="A66" s="320"/>
      <c r="B66" s="320"/>
      <c r="C66" s="115">
        <v>4</v>
      </c>
      <c r="D66" s="116" t="s">
        <v>596</v>
      </c>
      <c r="E66" s="115" t="s">
        <v>245</v>
      </c>
      <c r="F66" s="170">
        <v>74.849999999999994</v>
      </c>
      <c r="G66" s="171">
        <v>69.8</v>
      </c>
      <c r="H66" s="169">
        <v>74.84</v>
      </c>
      <c r="I66" s="169">
        <v>5.04</v>
      </c>
      <c r="J66" s="169">
        <v>107.22</v>
      </c>
      <c r="K66" s="169">
        <v>-0.17</v>
      </c>
      <c r="L66" s="176" t="s">
        <v>630</v>
      </c>
      <c r="M66" s="136">
        <f>H66/G66</f>
        <v>1.0722063037249285</v>
      </c>
      <c r="N66" s="134">
        <f t="shared" si="1"/>
        <v>1</v>
      </c>
      <c r="O66" s="46">
        <v>1</v>
      </c>
    </row>
    <row r="67" spans="1:23" ht="147" thickBot="1" x14ac:dyDescent="0.3">
      <c r="A67" s="320"/>
      <c r="B67" s="320"/>
      <c r="C67" s="115">
        <v>5</v>
      </c>
      <c r="D67" s="119" t="s">
        <v>597</v>
      </c>
      <c r="E67" s="117" t="s">
        <v>245</v>
      </c>
      <c r="F67" s="170">
        <v>98.65</v>
      </c>
      <c r="G67" s="171">
        <v>98.67</v>
      </c>
      <c r="H67" s="169">
        <v>98.77</v>
      </c>
      <c r="I67" s="169">
        <v>0.1</v>
      </c>
      <c r="J67" s="169">
        <v>100.1</v>
      </c>
      <c r="K67" s="169">
        <v>0.11</v>
      </c>
      <c r="L67" s="172" t="s">
        <v>629</v>
      </c>
      <c r="M67" s="136">
        <f>H67/G67</f>
        <v>1.0010134792743488</v>
      </c>
      <c r="N67" s="134">
        <f t="shared" si="1"/>
        <v>1</v>
      </c>
      <c r="O67" s="46">
        <v>1</v>
      </c>
      <c r="P67" s="131"/>
      <c r="Q67" s="131"/>
      <c r="R67" s="118"/>
      <c r="S67" s="118"/>
      <c r="T67" s="118"/>
      <c r="U67" s="118"/>
      <c r="V67" s="118"/>
      <c r="W67" s="118"/>
    </row>
    <row r="68" spans="1:23" s="39" customFormat="1" ht="15.75" thickBot="1" x14ac:dyDescent="0.3">
      <c r="A68" s="282">
        <v>1</v>
      </c>
      <c r="B68" s="282">
        <v>5</v>
      </c>
      <c r="C68" s="91"/>
      <c r="D68" s="322" t="s">
        <v>246</v>
      </c>
      <c r="E68" s="323"/>
      <c r="F68" s="323"/>
      <c r="G68" s="323"/>
      <c r="H68" s="323"/>
      <c r="I68" s="323"/>
      <c r="J68" s="323"/>
      <c r="K68" s="323"/>
      <c r="L68" s="324"/>
      <c r="N68" s="139">
        <f t="shared" ref="N68" si="20">SUM(N69:N77)</f>
        <v>8.8229481593011094</v>
      </c>
      <c r="O68" s="39">
        <f>SUM(O69:O77)</f>
        <v>9</v>
      </c>
      <c r="P68" s="130"/>
      <c r="Q68" s="130"/>
    </row>
    <row r="69" spans="1:23" ht="34.5" thickBot="1" x14ac:dyDescent="0.3">
      <c r="A69" s="283"/>
      <c r="B69" s="283"/>
      <c r="C69" s="65">
        <v>1</v>
      </c>
      <c r="D69" s="81" t="s">
        <v>247</v>
      </c>
      <c r="E69" s="65" t="s">
        <v>206</v>
      </c>
      <c r="F69" s="59">
        <v>86.9</v>
      </c>
      <c r="G69" s="65">
        <v>87.4</v>
      </c>
      <c r="H69" s="59">
        <v>87.5</v>
      </c>
      <c r="I69" s="68">
        <f t="shared" ref="I69" si="21">G69-H69</f>
        <v>-9.9999999999994316E-2</v>
      </c>
      <c r="J69" s="69">
        <f t="shared" ref="J69" si="22">H69*100/G69</f>
        <v>100.11441647597253</v>
      </c>
      <c r="K69" s="69">
        <f t="shared" ref="K69" si="23">H69*100/F69</f>
        <v>100.6904487917146</v>
      </c>
      <c r="L69" s="100" t="s">
        <v>661</v>
      </c>
      <c r="M69" s="136">
        <f>H69/G69</f>
        <v>1.0011441647597252</v>
      </c>
      <c r="N69" s="134">
        <f t="shared" si="1"/>
        <v>1</v>
      </c>
      <c r="O69" s="46">
        <v>1</v>
      </c>
    </row>
    <row r="70" spans="1:23" ht="147" thickBot="1" x14ac:dyDescent="0.3">
      <c r="A70" s="79"/>
      <c r="B70" s="80"/>
      <c r="C70" s="65">
        <v>2</v>
      </c>
      <c r="D70" s="81" t="s">
        <v>248</v>
      </c>
      <c r="E70" s="65" t="s">
        <v>186</v>
      </c>
      <c r="F70" s="59">
        <v>19.100000000000001</v>
      </c>
      <c r="G70" s="186">
        <v>17.899999999999999</v>
      </c>
      <c r="H70" s="59">
        <v>20</v>
      </c>
      <c r="I70" s="68">
        <v>0.1</v>
      </c>
      <c r="J70" s="69">
        <f t="shared" ref="J70:J77" si="24">H70*100/G70</f>
        <v>111.73184357541901</v>
      </c>
      <c r="K70" s="69">
        <f t="shared" ref="K70:K77" si="25">H70*100/F70</f>
        <v>104.71204188481674</v>
      </c>
      <c r="L70" s="100" t="s">
        <v>662</v>
      </c>
      <c r="M70" s="136">
        <f>G70/H70</f>
        <v>0.89499999999999991</v>
      </c>
      <c r="N70" s="134">
        <f t="shared" si="1"/>
        <v>0.89499999999999991</v>
      </c>
      <c r="O70" s="46">
        <v>1</v>
      </c>
    </row>
    <row r="71" spans="1:23" ht="124.5" thickBot="1" x14ac:dyDescent="0.3">
      <c r="A71" s="79"/>
      <c r="B71" s="80"/>
      <c r="C71" s="65">
        <v>3</v>
      </c>
      <c r="D71" s="85" t="s">
        <v>249</v>
      </c>
      <c r="E71" s="78" t="s">
        <v>186</v>
      </c>
      <c r="F71" s="59">
        <v>22.1</v>
      </c>
      <c r="G71" s="186">
        <v>20.8</v>
      </c>
      <c r="H71" s="59">
        <v>22.1</v>
      </c>
      <c r="I71" s="74">
        <v>1.3</v>
      </c>
      <c r="J71" s="75">
        <f t="shared" si="24"/>
        <v>106.25</v>
      </c>
      <c r="K71" s="75">
        <f t="shared" si="25"/>
        <v>100</v>
      </c>
      <c r="L71" s="100" t="s">
        <v>663</v>
      </c>
      <c r="M71" s="136">
        <f>H71/G71</f>
        <v>1.0625</v>
      </c>
      <c r="N71" s="134">
        <f t="shared" si="1"/>
        <v>1</v>
      </c>
      <c r="O71" s="46">
        <v>1</v>
      </c>
    </row>
    <row r="72" spans="1:23" ht="79.5" thickBot="1" x14ac:dyDescent="0.3">
      <c r="A72" s="79"/>
      <c r="B72" s="80"/>
      <c r="C72" s="65">
        <v>4</v>
      </c>
      <c r="D72" s="85" t="s">
        <v>250</v>
      </c>
      <c r="E72" s="78" t="s">
        <v>186</v>
      </c>
      <c r="F72" s="91">
        <v>84.2</v>
      </c>
      <c r="G72" s="186">
        <v>84.4</v>
      </c>
      <c r="H72" s="91">
        <v>84.5</v>
      </c>
      <c r="I72" s="68">
        <f t="shared" ref="I72:I77" si="26">G72-H72</f>
        <v>-9.9999999999994316E-2</v>
      </c>
      <c r="J72" s="69">
        <f t="shared" si="24"/>
        <v>100.11848341232226</v>
      </c>
      <c r="K72" s="69">
        <f t="shared" si="25"/>
        <v>100.3562945368171</v>
      </c>
      <c r="L72" s="100" t="s">
        <v>664</v>
      </c>
      <c r="M72" s="136">
        <f>H72/G72</f>
        <v>1.0011848341232228</v>
      </c>
      <c r="N72" s="134">
        <f t="shared" si="1"/>
        <v>1</v>
      </c>
      <c r="O72" s="46">
        <v>1</v>
      </c>
    </row>
    <row r="73" spans="1:23" ht="45.75" thickBot="1" x14ac:dyDescent="0.3">
      <c r="A73" s="79"/>
      <c r="B73" s="80"/>
      <c r="C73" s="65">
        <v>5</v>
      </c>
      <c r="D73" s="81" t="s">
        <v>251</v>
      </c>
      <c r="E73" s="65" t="s">
        <v>88</v>
      </c>
      <c r="F73" s="65">
        <v>0</v>
      </c>
      <c r="G73" s="186">
        <v>14</v>
      </c>
      <c r="H73" s="59">
        <v>0</v>
      </c>
      <c r="I73" s="68">
        <f t="shared" si="26"/>
        <v>14</v>
      </c>
      <c r="J73" s="69">
        <v>0</v>
      </c>
      <c r="K73" s="69">
        <v>0</v>
      </c>
      <c r="L73" s="100" t="s">
        <v>665</v>
      </c>
      <c r="M73" s="138">
        <v>1</v>
      </c>
      <c r="N73" s="139">
        <f t="shared" si="1"/>
        <v>1</v>
      </c>
      <c r="O73" s="46">
        <v>1</v>
      </c>
    </row>
    <row r="74" spans="1:23" ht="57" thickBot="1" x14ac:dyDescent="0.3">
      <c r="A74" s="79"/>
      <c r="B74" s="80"/>
      <c r="C74" s="65">
        <v>6</v>
      </c>
      <c r="D74" s="81" t="s">
        <v>252</v>
      </c>
      <c r="E74" s="65" t="s">
        <v>186</v>
      </c>
      <c r="F74" s="65">
        <v>100</v>
      </c>
      <c r="G74" s="186">
        <v>100</v>
      </c>
      <c r="H74" s="59">
        <v>100</v>
      </c>
      <c r="I74" s="68">
        <f t="shared" si="26"/>
        <v>0</v>
      </c>
      <c r="J74" s="69">
        <f t="shared" si="24"/>
        <v>100</v>
      </c>
      <c r="K74" s="69">
        <f t="shared" si="25"/>
        <v>100</v>
      </c>
      <c r="L74" s="100" t="s">
        <v>666</v>
      </c>
      <c r="M74" s="136">
        <f>H74/G74</f>
        <v>1</v>
      </c>
      <c r="N74" s="134">
        <f t="shared" ref="N74:N75" si="27">IF(M74&gt;1,1,M74)</f>
        <v>1</v>
      </c>
      <c r="O74" s="46">
        <v>1</v>
      </c>
    </row>
    <row r="75" spans="1:23" ht="68.25" thickBot="1" x14ac:dyDescent="0.3">
      <c r="A75" s="79"/>
      <c r="B75" s="80"/>
      <c r="C75" s="65">
        <v>7</v>
      </c>
      <c r="D75" s="81" t="s">
        <v>253</v>
      </c>
      <c r="E75" s="65" t="s">
        <v>186</v>
      </c>
      <c r="F75" s="65">
        <v>100</v>
      </c>
      <c r="G75" s="186">
        <v>100</v>
      </c>
      <c r="H75" s="59">
        <v>100</v>
      </c>
      <c r="I75" s="68">
        <f t="shared" si="26"/>
        <v>0</v>
      </c>
      <c r="J75" s="69">
        <f t="shared" si="24"/>
        <v>100</v>
      </c>
      <c r="K75" s="69">
        <f t="shared" si="25"/>
        <v>100</v>
      </c>
      <c r="L75" s="100" t="s">
        <v>667</v>
      </c>
      <c r="M75" s="136">
        <f>H75/G75</f>
        <v>1</v>
      </c>
      <c r="N75" s="134">
        <f t="shared" si="27"/>
        <v>1</v>
      </c>
      <c r="O75" s="46">
        <v>1</v>
      </c>
    </row>
    <row r="76" spans="1:23" s="39" customFormat="1" ht="45.75" thickBot="1" x14ac:dyDescent="0.3">
      <c r="A76" s="83"/>
      <c r="B76" s="84"/>
      <c r="C76" s="78">
        <v>8</v>
      </c>
      <c r="D76" s="85" t="s">
        <v>254</v>
      </c>
      <c r="E76" s="78" t="s">
        <v>218</v>
      </c>
      <c r="F76" s="194">
        <f>(132231.2+117295.9+18360.6+5391.7)/12/(411.5+419.2+54.5+15.7)*1000</f>
        <v>25278.369778369779</v>
      </c>
      <c r="G76" s="186">
        <v>29266.6</v>
      </c>
      <c r="H76" s="197">
        <f>(127721.5+147266.9+19168.6+6220.1)/12/(423.8+427.5+53.4+17)*1000</f>
        <v>27157.887599001846</v>
      </c>
      <c r="I76" s="75">
        <f t="shared" si="26"/>
        <v>2108.7124009981526</v>
      </c>
      <c r="J76" s="75">
        <f t="shared" si="24"/>
        <v>92.794815930110943</v>
      </c>
      <c r="K76" s="75">
        <f t="shared" si="25"/>
        <v>107.4352809817678</v>
      </c>
      <c r="L76" s="99" t="s">
        <v>691</v>
      </c>
      <c r="M76" s="136">
        <f>H76/G76</f>
        <v>0.92794815930110941</v>
      </c>
      <c r="N76" s="134">
        <f t="shared" ref="N76:N81" si="28">IF(M76&gt;1,1,M76)</f>
        <v>0.92794815930110941</v>
      </c>
      <c r="O76" s="46">
        <v>1</v>
      </c>
      <c r="P76" s="130"/>
      <c r="Q76" s="130"/>
    </row>
    <row r="77" spans="1:23" ht="45.75" thickBot="1" x14ac:dyDescent="0.3">
      <c r="A77" s="79"/>
      <c r="B77" s="80"/>
      <c r="C77" s="65">
        <v>9</v>
      </c>
      <c r="D77" s="81" t="s">
        <v>255</v>
      </c>
      <c r="E77" s="65" t="s">
        <v>186</v>
      </c>
      <c r="F77" s="59">
        <v>88</v>
      </c>
      <c r="G77" s="65">
        <v>95</v>
      </c>
      <c r="H77" s="59">
        <v>95</v>
      </c>
      <c r="I77" s="68">
        <f t="shared" si="26"/>
        <v>0</v>
      </c>
      <c r="J77" s="69">
        <f t="shared" si="24"/>
        <v>100</v>
      </c>
      <c r="K77" s="69">
        <f t="shared" si="25"/>
        <v>107.95454545454545</v>
      </c>
      <c r="L77" s="100" t="s">
        <v>668</v>
      </c>
      <c r="M77" s="136">
        <f>H77/G77</f>
        <v>1</v>
      </c>
      <c r="N77" s="134">
        <f t="shared" si="28"/>
        <v>1</v>
      </c>
      <c r="O77" s="46">
        <v>1</v>
      </c>
    </row>
    <row r="78" spans="1:23" s="39" customFormat="1" ht="15.75" thickBot="1" x14ac:dyDescent="0.3">
      <c r="A78" s="282">
        <v>1</v>
      </c>
      <c r="B78" s="282">
        <v>6</v>
      </c>
      <c r="C78" s="87"/>
      <c r="D78" s="287" t="s">
        <v>569</v>
      </c>
      <c r="E78" s="288"/>
      <c r="F78" s="288"/>
      <c r="G78" s="288"/>
      <c r="H78" s="288"/>
      <c r="I78" s="288"/>
      <c r="J78" s="288"/>
      <c r="K78" s="288"/>
      <c r="L78" s="289"/>
      <c r="M78" s="138"/>
      <c r="N78" s="139">
        <f>SUM(N79:N81)</f>
        <v>1.7434640522875815</v>
      </c>
      <c r="O78" s="39">
        <f>SUM(O79:O81)</f>
        <v>2</v>
      </c>
      <c r="P78" s="130"/>
      <c r="Q78" s="130"/>
    </row>
    <row r="79" spans="1:23" ht="90.75" thickBot="1" x14ac:dyDescent="0.3">
      <c r="A79" s="283"/>
      <c r="B79" s="283"/>
      <c r="C79" s="65">
        <v>1</v>
      </c>
      <c r="D79" s="81" t="s">
        <v>583</v>
      </c>
      <c r="E79" s="65" t="s">
        <v>584</v>
      </c>
      <c r="F79" s="65">
        <v>0</v>
      </c>
      <c r="G79" s="65">
        <v>0</v>
      </c>
      <c r="H79" s="59">
        <v>0</v>
      </c>
      <c r="I79" s="68">
        <f t="shared" ref="I79" si="29">G79-H79</f>
        <v>0</v>
      </c>
      <c r="J79" s="69">
        <v>0</v>
      </c>
      <c r="K79" s="69">
        <v>0</v>
      </c>
      <c r="L79" s="101"/>
      <c r="M79" s="136">
        <v>0</v>
      </c>
      <c r="N79" s="134">
        <f t="shared" si="28"/>
        <v>0</v>
      </c>
      <c r="O79" s="46">
        <v>0</v>
      </c>
    </row>
    <row r="80" spans="1:23" ht="68.25" thickBot="1" x14ac:dyDescent="0.3">
      <c r="A80" s="103"/>
      <c r="B80" s="80"/>
      <c r="C80" s="65">
        <v>2</v>
      </c>
      <c r="D80" s="81" t="s">
        <v>585</v>
      </c>
      <c r="E80" s="65" t="s">
        <v>186</v>
      </c>
      <c r="F80" s="91">
        <v>88.5</v>
      </c>
      <c r="G80" s="65">
        <v>85</v>
      </c>
      <c r="H80" s="91">
        <v>80.099999999999994</v>
      </c>
      <c r="I80" s="68">
        <v>4.9000000000000004</v>
      </c>
      <c r="J80" s="69">
        <f t="shared" ref="J80:J81" si="30">H80*100/G80</f>
        <v>94.235294117647044</v>
      </c>
      <c r="K80" s="69">
        <v>90.5</v>
      </c>
      <c r="L80" s="101" t="s">
        <v>634</v>
      </c>
      <c r="M80" s="136">
        <f t="shared" ref="M80:M81" si="31">H80/G80</f>
        <v>0.9423529411764705</v>
      </c>
      <c r="N80" s="134">
        <f t="shared" si="28"/>
        <v>0.9423529411764705</v>
      </c>
      <c r="O80" s="46">
        <v>1</v>
      </c>
    </row>
    <row r="81" spans="1:16" ht="23.25" thickBot="1" x14ac:dyDescent="0.3">
      <c r="A81" s="79"/>
      <c r="B81" s="80"/>
      <c r="C81" s="65">
        <v>3</v>
      </c>
      <c r="D81" s="81" t="s">
        <v>586</v>
      </c>
      <c r="E81" s="65" t="s">
        <v>186</v>
      </c>
      <c r="F81" s="91">
        <v>78.7</v>
      </c>
      <c r="G81" s="65">
        <v>90</v>
      </c>
      <c r="H81" s="91">
        <v>72.099999999999994</v>
      </c>
      <c r="I81" s="68">
        <v>17.899999999999999</v>
      </c>
      <c r="J81" s="69">
        <f t="shared" si="30"/>
        <v>80.1111111111111</v>
      </c>
      <c r="K81" s="69">
        <v>91.6</v>
      </c>
      <c r="L81" s="101"/>
      <c r="M81" s="136">
        <f t="shared" si="31"/>
        <v>0.801111111111111</v>
      </c>
      <c r="N81" s="134">
        <f t="shared" si="28"/>
        <v>0.801111111111111</v>
      </c>
      <c r="O81" s="46">
        <v>1</v>
      </c>
    </row>
    <row r="82" spans="1:16" ht="15.75" thickBot="1" x14ac:dyDescent="0.3">
      <c r="A82" s="282">
        <v>1</v>
      </c>
      <c r="B82" s="282">
        <v>7</v>
      </c>
      <c r="C82" s="92"/>
      <c r="D82" s="284" t="s">
        <v>600</v>
      </c>
      <c r="E82" s="285"/>
      <c r="F82" s="285"/>
      <c r="G82" s="285"/>
      <c r="H82" s="285"/>
      <c r="I82" s="285"/>
      <c r="J82" s="285"/>
      <c r="K82" s="285"/>
      <c r="L82" s="286"/>
      <c r="M82" s="55"/>
      <c r="N82" s="55">
        <f>SUM(N83:N84)</f>
        <v>2</v>
      </c>
      <c r="O82" s="55">
        <f>SUM(O83:O84)</f>
        <v>2</v>
      </c>
      <c r="P82" s="142"/>
    </row>
    <row r="83" spans="1:16" ht="79.5" thickBot="1" x14ac:dyDescent="0.3">
      <c r="A83" s="283"/>
      <c r="B83" s="283"/>
      <c r="C83" s="65">
        <v>1</v>
      </c>
      <c r="D83" s="81" t="s">
        <v>601</v>
      </c>
      <c r="E83" s="65" t="s">
        <v>186</v>
      </c>
      <c r="F83" s="65">
        <v>68</v>
      </c>
      <c r="G83" s="65">
        <v>70</v>
      </c>
      <c r="H83" s="59">
        <v>98</v>
      </c>
      <c r="I83" s="120">
        <f t="shared" ref="I83" si="32">G83-H83</f>
        <v>-28</v>
      </c>
      <c r="J83" s="69">
        <v>140</v>
      </c>
      <c r="K83" s="69">
        <v>144.1</v>
      </c>
      <c r="L83" s="101" t="s">
        <v>632</v>
      </c>
      <c r="M83" s="136">
        <f t="shared" ref="M83:M84" si="33">H83/G83</f>
        <v>1.4</v>
      </c>
      <c r="N83" s="134">
        <f t="shared" ref="N83:N84" si="34">IF(M83&gt;1,1,M83)</f>
        <v>1</v>
      </c>
      <c r="O83" s="46">
        <v>1</v>
      </c>
    </row>
    <row r="84" spans="1:16" ht="68.25" thickBot="1" x14ac:dyDescent="0.3">
      <c r="A84" s="103"/>
      <c r="B84" s="80"/>
      <c r="C84" s="65">
        <v>2</v>
      </c>
      <c r="D84" s="81" t="s">
        <v>602</v>
      </c>
      <c r="E84" s="65" t="s">
        <v>186</v>
      </c>
      <c r="F84" s="65">
        <v>5</v>
      </c>
      <c r="G84" s="65">
        <v>10</v>
      </c>
      <c r="H84" s="91">
        <v>14</v>
      </c>
      <c r="I84" s="120">
        <v>-4</v>
      </c>
      <c r="J84" s="69">
        <v>140</v>
      </c>
      <c r="K84" s="69">
        <v>280</v>
      </c>
      <c r="L84" s="101" t="s">
        <v>633</v>
      </c>
      <c r="M84" s="136">
        <f t="shared" si="33"/>
        <v>1.4</v>
      </c>
      <c r="N84" s="134">
        <f t="shared" si="34"/>
        <v>1</v>
      </c>
      <c r="O84" s="46">
        <v>1</v>
      </c>
    </row>
  </sheetData>
  <mergeCells count="31">
    <mergeCell ref="A68:A69"/>
    <mergeCell ref="B68:B69"/>
    <mergeCell ref="D68:L68"/>
    <mergeCell ref="A62:A67"/>
    <mergeCell ref="B62:B67"/>
    <mergeCell ref="D62:L62"/>
    <mergeCell ref="D8:L8"/>
    <mergeCell ref="D29:L29"/>
    <mergeCell ref="A30:A32"/>
    <mergeCell ref="B30:B32"/>
    <mergeCell ref="A49:A52"/>
    <mergeCell ref="B49:B52"/>
    <mergeCell ref="D49:L49"/>
    <mergeCell ref="J5:J7"/>
    <mergeCell ref="K5:K7"/>
    <mergeCell ref="L5:L7"/>
    <mergeCell ref="F6:F7"/>
    <mergeCell ref="G6:G7"/>
    <mergeCell ref="H6:H7"/>
    <mergeCell ref="I5:I7"/>
    <mergeCell ref="A5:B6"/>
    <mergeCell ref="C5:C7"/>
    <mergeCell ref="D5:D7"/>
    <mergeCell ref="E5:E7"/>
    <mergeCell ref="F5:H5"/>
    <mergeCell ref="A82:A83"/>
    <mergeCell ref="B82:B83"/>
    <mergeCell ref="D82:L82"/>
    <mergeCell ref="A78:A79"/>
    <mergeCell ref="B78:B79"/>
    <mergeCell ref="D78:L78"/>
  </mergeCells>
  <hyperlinks>
    <hyperlink ref="K5" location="_ftn1" display="_ftn1"/>
  </hyperlink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1"/>
  <sheetViews>
    <sheetView topLeftCell="A158" workbookViewId="0">
      <selection activeCell="M158" sqref="M1:P1048576"/>
    </sheetView>
  </sheetViews>
  <sheetFormatPr defaultColWidth="8.85546875" defaultRowHeight="11.25" x14ac:dyDescent="0.2"/>
  <cols>
    <col min="1" max="1" width="3.85546875" style="52" customWidth="1"/>
    <col min="2" max="2" width="2.5703125" style="52" bestFit="1" customWidth="1"/>
    <col min="3" max="3" width="3.140625" style="52" bestFit="1" customWidth="1"/>
    <col min="4" max="4" width="2.140625" style="52" bestFit="1" customWidth="1"/>
    <col min="5" max="5" width="34.5703125" style="244" customWidth="1"/>
    <col min="6" max="8" width="8.85546875" style="244"/>
    <col min="9" max="9" width="18.42578125" style="244" customWidth="1"/>
    <col min="10" max="10" width="26.28515625" style="244" customWidth="1"/>
    <col min="11" max="11" width="8.85546875" style="52"/>
    <col min="12" max="12" width="4.28515625" style="52" customWidth="1"/>
    <col min="13" max="13" width="4.28515625" style="52" hidden="1" customWidth="1"/>
    <col min="14" max="14" width="6.140625" style="52" hidden="1" customWidth="1"/>
    <col min="15" max="15" width="8.28515625" style="52" hidden="1" customWidth="1"/>
    <col min="16" max="16" width="8.85546875" style="52" hidden="1" customWidth="1"/>
    <col min="17" max="16384" width="8.85546875" style="52"/>
  </cols>
  <sheetData>
    <row r="1" spans="1:15" s="242" customFormat="1" x14ac:dyDescent="0.2">
      <c r="A1" s="242" t="s">
        <v>733</v>
      </c>
      <c r="D1" s="243"/>
      <c r="L1" s="243"/>
    </row>
    <row r="2" spans="1:15" ht="10.15" x14ac:dyDescent="0.2">
      <c r="D2" s="244"/>
      <c r="E2" s="52"/>
      <c r="F2" s="52"/>
      <c r="G2" s="52"/>
      <c r="H2" s="52"/>
      <c r="I2" s="52"/>
      <c r="J2" s="52"/>
      <c r="L2" s="244"/>
    </row>
    <row r="3" spans="1:15" x14ac:dyDescent="0.2">
      <c r="A3" s="52" t="s">
        <v>734</v>
      </c>
      <c r="D3" s="244"/>
      <c r="E3" s="52"/>
      <c r="F3" s="52"/>
      <c r="G3" s="52"/>
      <c r="H3" s="52"/>
      <c r="I3" s="52"/>
      <c r="J3" s="52"/>
      <c r="L3" s="244"/>
      <c r="N3" s="244"/>
      <c r="O3" s="244"/>
    </row>
    <row r="4" spans="1:15" ht="34.5" thickBot="1" x14ac:dyDescent="0.25">
      <c r="D4" s="244"/>
      <c r="E4" s="52"/>
      <c r="F4" s="52"/>
      <c r="G4" s="52"/>
      <c r="H4" s="52"/>
      <c r="I4" s="52"/>
      <c r="J4" s="52"/>
      <c r="L4" s="244"/>
      <c r="M4" s="52" t="s">
        <v>42</v>
      </c>
      <c r="N4" s="244" t="s">
        <v>685</v>
      </c>
      <c r="O4" s="244" t="s">
        <v>686</v>
      </c>
    </row>
    <row r="5" spans="1:15" ht="42.6" customHeight="1" thickBot="1" x14ac:dyDescent="0.25">
      <c r="A5" s="332" t="s">
        <v>0</v>
      </c>
      <c r="B5" s="333"/>
      <c r="C5" s="333"/>
      <c r="D5" s="334"/>
      <c r="E5" s="335" t="s">
        <v>256</v>
      </c>
      <c r="F5" s="335" t="s">
        <v>527</v>
      </c>
      <c r="G5" s="335" t="s">
        <v>257</v>
      </c>
      <c r="H5" s="335" t="s">
        <v>258</v>
      </c>
      <c r="I5" s="335" t="s">
        <v>259</v>
      </c>
      <c r="J5" s="335" t="s">
        <v>528</v>
      </c>
      <c r="K5" s="341" t="s">
        <v>260</v>
      </c>
      <c r="L5" s="342"/>
      <c r="M5" s="52">
        <f>M7+M54+M89+M119+M145+M158+M160</f>
        <v>114</v>
      </c>
      <c r="N5" s="52">
        <f t="shared" ref="N5:O5" si="0">N7+N54+N89+N119+N145+N158+N160</f>
        <v>90</v>
      </c>
      <c r="O5" s="52">
        <f t="shared" si="0"/>
        <v>85</v>
      </c>
    </row>
    <row r="6" spans="1:15" ht="23.25" thickBot="1" x14ac:dyDescent="0.25">
      <c r="A6" s="245" t="s">
        <v>1</v>
      </c>
      <c r="B6" s="246" t="s">
        <v>2</v>
      </c>
      <c r="C6" s="246" t="s">
        <v>9</v>
      </c>
      <c r="D6" s="246" t="s">
        <v>10</v>
      </c>
      <c r="E6" s="336"/>
      <c r="F6" s="336"/>
      <c r="G6" s="336"/>
      <c r="H6" s="336"/>
      <c r="I6" s="336"/>
      <c r="J6" s="336"/>
      <c r="K6" s="343"/>
      <c r="L6" s="344"/>
    </row>
    <row r="7" spans="1:15" ht="12" thickBot="1" x14ac:dyDescent="0.25">
      <c r="A7" s="247">
        <v>1</v>
      </c>
      <c r="B7" s="248">
        <v>1</v>
      </c>
      <c r="C7" s="249"/>
      <c r="D7" s="249"/>
      <c r="E7" s="250" t="s">
        <v>65</v>
      </c>
      <c r="F7" s="251"/>
      <c r="G7" s="251"/>
      <c r="H7" s="251"/>
      <c r="I7" s="251"/>
      <c r="J7" s="251"/>
      <c r="K7" s="345"/>
      <c r="L7" s="346"/>
      <c r="M7" s="52">
        <f>SUM(M8:M53)</f>
        <v>35</v>
      </c>
      <c r="N7" s="52">
        <f>SUM(N8:N53)</f>
        <v>23</v>
      </c>
      <c r="O7" s="52">
        <f>SUM(O8:O53)</f>
        <v>22</v>
      </c>
    </row>
    <row r="8" spans="1:15" ht="135.75" thickBot="1" x14ac:dyDescent="0.25">
      <c r="A8" s="252">
        <v>1</v>
      </c>
      <c r="B8" s="253">
        <v>1</v>
      </c>
      <c r="C8" s="253">
        <v>1</v>
      </c>
      <c r="D8" s="249"/>
      <c r="E8" s="51" t="s">
        <v>261</v>
      </c>
      <c r="F8" s="51" t="s">
        <v>262</v>
      </c>
      <c r="G8" s="51" t="s">
        <v>729</v>
      </c>
      <c r="H8" s="51" t="s">
        <v>263</v>
      </c>
      <c r="I8" s="51" t="s">
        <v>264</v>
      </c>
      <c r="J8" s="51" t="s">
        <v>264</v>
      </c>
      <c r="K8" s="339"/>
      <c r="L8" s="340"/>
      <c r="M8" s="52">
        <v>1</v>
      </c>
      <c r="N8" s="52">
        <v>1</v>
      </c>
      <c r="O8" s="52">
        <v>1</v>
      </c>
    </row>
    <row r="9" spans="1:15" ht="45.75" thickBot="1" x14ac:dyDescent="0.25">
      <c r="A9" s="252">
        <v>1</v>
      </c>
      <c r="B9" s="253">
        <v>1</v>
      </c>
      <c r="C9" s="253">
        <v>2</v>
      </c>
      <c r="D9" s="249"/>
      <c r="E9" s="51" t="s">
        <v>95</v>
      </c>
      <c r="F9" s="254"/>
      <c r="G9" s="254"/>
      <c r="H9" s="254"/>
      <c r="I9" s="51"/>
      <c r="J9" s="51"/>
      <c r="K9" s="339"/>
      <c r="L9" s="340"/>
    </row>
    <row r="10" spans="1:15" ht="158.25" thickBot="1" x14ac:dyDescent="0.25">
      <c r="A10" s="252">
        <v>1</v>
      </c>
      <c r="B10" s="253">
        <v>1</v>
      </c>
      <c r="C10" s="253">
        <v>2</v>
      </c>
      <c r="D10" s="253">
        <v>1</v>
      </c>
      <c r="E10" s="51" t="s">
        <v>265</v>
      </c>
      <c r="F10" s="51" t="s">
        <v>262</v>
      </c>
      <c r="G10" s="51" t="s">
        <v>729</v>
      </c>
      <c r="H10" s="51" t="s">
        <v>263</v>
      </c>
      <c r="I10" s="51" t="s">
        <v>266</v>
      </c>
      <c r="J10" s="51" t="s">
        <v>266</v>
      </c>
      <c r="K10" s="339"/>
      <c r="L10" s="340"/>
      <c r="M10" s="52">
        <v>1</v>
      </c>
      <c r="N10" s="52">
        <v>1</v>
      </c>
      <c r="O10" s="52">
        <v>1</v>
      </c>
    </row>
    <row r="11" spans="1:15" ht="68.25" thickBot="1" x14ac:dyDescent="0.25">
      <c r="A11" s="252">
        <v>1</v>
      </c>
      <c r="B11" s="253">
        <v>1</v>
      </c>
      <c r="C11" s="253">
        <v>2</v>
      </c>
      <c r="D11" s="253">
        <v>2</v>
      </c>
      <c r="E11" s="51" t="s">
        <v>100</v>
      </c>
      <c r="F11" s="51" t="s">
        <v>262</v>
      </c>
      <c r="G11" s="51" t="s">
        <v>729</v>
      </c>
      <c r="H11" s="51" t="s">
        <v>263</v>
      </c>
      <c r="I11" s="51" t="s">
        <v>267</v>
      </c>
      <c r="J11" s="51" t="s">
        <v>267</v>
      </c>
      <c r="K11" s="339"/>
      <c r="L11" s="340"/>
      <c r="M11" s="52">
        <v>1</v>
      </c>
      <c r="N11" s="52">
        <v>1</v>
      </c>
      <c r="O11" s="52">
        <v>1</v>
      </c>
    </row>
    <row r="12" spans="1:15" ht="214.5" thickBot="1" x14ac:dyDescent="0.25">
      <c r="A12" s="252">
        <v>1</v>
      </c>
      <c r="B12" s="253">
        <v>1</v>
      </c>
      <c r="C12" s="253">
        <v>2</v>
      </c>
      <c r="D12" s="253">
        <v>3</v>
      </c>
      <c r="E12" s="51" t="s">
        <v>268</v>
      </c>
      <c r="F12" s="51" t="s">
        <v>262</v>
      </c>
      <c r="G12" s="51" t="s">
        <v>729</v>
      </c>
      <c r="H12" s="51" t="s">
        <v>263</v>
      </c>
      <c r="I12" s="51" t="s">
        <v>269</v>
      </c>
      <c r="J12" s="51" t="s">
        <v>269</v>
      </c>
      <c r="K12" s="339"/>
      <c r="L12" s="340"/>
      <c r="M12" s="52">
        <v>1</v>
      </c>
      <c r="N12" s="52">
        <v>1</v>
      </c>
      <c r="O12" s="52">
        <v>1</v>
      </c>
    </row>
    <row r="13" spans="1:15" ht="135.75" thickBot="1" x14ac:dyDescent="0.25">
      <c r="A13" s="252">
        <v>1</v>
      </c>
      <c r="B13" s="253">
        <v>1</v>
      </c>
      <c r="C13" s="253">
        <v>3</v>
      </c>
      <c r="D13" s="253"/>
      <c r="E13" s="51" t="s">
        <v>270</v>
      </c>
      <c r="F13" s="51" t="s">
        <v>271</v>
      </c>
      <c r="G13" s="51" t="s">
        <v>729</v>
      </c>
      <c r="H13" s="51" t="s">
        <v>263</v>
      </c>
      <c r="I13" s="51" t="s">
        <v>272</v>
      </c>
      <c r="J13" s="51" t="s">
        <v>272</v>
      </c>
      <c r="K13" s="339"/>
      <c r="L13" s="340"/>
      <c r="M13" s="52">
        <v>1</v>
      </c>
      <c r="N13" s="52">
        <v>1</v>
      </c>
      <c r="O13" s="52">
        <v>1</v>
      </c>
    </row>
    <row r="14" spans="1:15" ht="124.5" thickBot="1" x14ac:dyDescent="0.25">
      <c r="A14" s="252">
        <v>1</v>
      </c>
      <c r="B14" s="253">
        <v>1</v>
      </c>
      <c r="C14" s="253">
        <v>4</v>
      </c>
      <c r="D14" s="253"/>
      <c r="E14" s="51" t="s">
        <v>273</v>
      </c>
      <c r="F14" s="51" t="s">
        <v>271</v>
      </c>
      <c r="G14" s="51" t="s">
        <v>729</v>
      </c>
      <c r="H14" s="51" t="s">
        <v>263</v>
      </c>
      <c r="I14" s="51" t="s">
        <v>274</v>
      </c>
      <c r="J14" s="51" t="s">
        <v>274</v>
      </c>
      <c r="K14" s="337"/>
      <c r="L14" s="338"/>
      <c r="M14" s="52">
        <v>1</v>
      </c>
      <c r="N14" s="52">
        <v>1</v>
      </c>
      <c r="O14" s="52">
        <v>1</v>
      </c>
    </row>
    <row r="15" spans="1:15" ht="45.75" thickBot="1" x14ac:dyDescent="0.25">
      <c r="A15" s="252">
        <v>1</v>
      </c>
      <c r="B15" s="253">
        <v>1</v>
      </c>
      <c r="C15" s="253">
        <v>5</v>
      </c>
      <c r="D15" s="253"/>
      <c r="E15" s="51" t="s">
        <v>275</v>
      </c>
      <c r="F15" s="51" t="s">
        <v>271</v>
      </c>
      <c r="G15" s="51" t="s">
        <v>729</v>
      </c>
      <c r="H15" s="51" t="s">
        <v>263</v>
      </c>
      <c r="I15" s="51" t="s">
        <v>276</v>
      </c>
      <c r="J15" s="51" t="s">
        <v>276</v>
      </c>
      <c r="K15" s="337"/>
      <c r="L15" s="338"/>
      <c r="M15" s="52">
        <v>1</v>
      </c>
      <c r="N15" s="52">
        <v>1</v>
      </c>
      <c r="O15" s="52">
        <v>1</v>
      </c>
    </row>
    <row r="16" spans="1:15" ht="57" thickBot="1" x14ac:dyDescent="0.25">
      <c r="A16" s="252">
        <v>1</v>
      </c>
      <c r="B16" s="253">
        <v>1</v>
      </c>
      <c r="C16" s="253">
        <v>6</v>
      </c>
      <c r="D16" s="253"/>
      <c r="E16" s="51" t="s">
        <v>277</v>
      </c>
      <c r="F16" s="51" t="s">
        <v>271</v>
      </c>
      <c r="G16" s="51" t="s">
        <v>729</v>
      </c>
      <c r="H16" s="51" t="s">
        <v>263</v>
      </c>
      <c r="I16" s="51" t="s">
        <v>278</v>
      </c>
      <c r="J16" s="51" t="s">
        <v>278</v>
      </c>
      <c r="K16" s="337"/>
      <c r="L16" s="338"/>
      <c r="M16" s="52">
        <v>1</v>
      </c>
      <c r="N16" s="52">
        <v>1</v>
      </c>
      <c r="O16" s="52">
        <v>1</v>
      </c>
    </row>
    <row r="17" spans="1:15" ht="57" thickBot="1" x14ac:dyDescent="0.25">
      <c r="A17" s="252">
        <v>1</v>
      </c>
      <c r="B17" s="253">
        <v>1</v>
      </c>
      <c r="C17" s="253">
        <v>7</v>
      </c>
      <c r="D17" s="253"/>
      <c r="E17" s="51" t="s">
        <v>279</v>
      </c>
      <c r="F17" s="51"/>
      <c r="G17" s="51"/>
      <c r="H17" s="251"/>
      <c r="I17" s="51"/>
      <c r="J17" s="51"/>
      <c r="K17" s="337"/>
      <c r="L17" s="338"/>
    </row>
    <row r="18" spans="1:15" ht="68.25" thickBot="1" x14ac:dyDescent="0.25">
      <c r="A18" s="252">
        <v>1</v>
      </c>
      <c r="B18" s="253">
        <v>1</v>
      </c>
      <c r="C18" s="253">
        <v>7</v>
      </c>
      <c r="D18" s="253">
        <v>1</v>
      </c>
      <c r="E18" s="51" t="s">
        <v>280</v>
      </c>
      <c r="F18" s="51" t="s">
        <v>271</v>
      </c>
      <c r="G18" s="51" t="s">
        <v>729</v>
      </c>
      <c r="H18" s="51" t="s">
        <v>263</v>
      </c>
      <c r="I18" s="51" t="s">
        <v>281</v>
      </c>
      <c r="J18" s="51" t="s">
        <v>281</v>
      </c>
      <c r="K18" s="337"/>
      <c r="L18" s="338"/>
      <c r="M18" s="52">
        <v>1</v>
      </c>
      <c r="N18" s="52">
        <v>1</v>
      </c>
      <c r="O18" s="52">
        <v>1</v>
      </c>
    </row>
    <row r="19" spans="1:15" ht="90.75" thickBot="1" x14ac:dyDescent="0.25">
      <c r="A19" s="252">
        <v>1</v>
      </c>
      <c r="B19" s="253">
        <v>1</v>
      </c>
      <c r="C19" s="253">
        <v>7</v>
      </c>
      <c r="D19" s="253">
        <v>2</v>
      </c>
      <c r="E19" s="51" t="s">
        <v>282</v>
      </c>
      <c r="F19" s="51" t="s">
        <v>271</v>
      </c>
      <c r="G19" s="51" t="s">
        <v>729</v>
      </c>
      <c r="H19" s="51" t="s">
        <v>263</v>
      </c>
      <c r="I19" s="51" t="s">
        <v>283</v>
      </c>
      <c r="J19" s="51" t="s">
        <v>283</v>
      </c>
      <c r="K19" s="337"/>
      <c r="L19" s="338"/>
      <c r="M19" s="52">
        <v>1</v>
      </c>
      <c r="N19" s="52">
        <v>1</v>
      </c>
      <c r="O19" s="52">
        <v>1</v>
      </c>
    </row>
    <row r="20" spans="1:15" ht="45.75" thickBot="1" x14ac:dyDescent="0.25">
      <c r="A20" s="252">
        <v>1</v>
      </c>
      <c r="B20" s="253">
        <v>1</v>
      </c>
      <c r="C20" s="253">
        <v>7</v>
      </c>
      <c r="D20" s="253">
        <v>3</v>
      </c>
      <c r="E20" s="51" t="s">
        <v>284</v>
      </c>
      <c r="F20" s="51" t="s">
        <v>271</v>
      </c>
      <c r="G20" s="51" t="s">
        <v>729</v>
      </c>
      <c r="H20" s="51" t="s">
        <v>285</v>
      </c>
      <c r="I20" s="51" t="s">
        <v>286</v>
      </c>
      <c r="J20" s="51" t="s">
        <v>286</v>
      </c>
      <c r="K20" s="337"/>
      <c r="L20" s="338"/>
      <c r="M20" s="52">
        <v>1</v>
      </c>
      <c r="N20" s="52">
        <v>1</v>
      </c>
      <c r="O20" s="52">
        <v>1</v>
      </c>
    </row>
    <row r="21" spans="1:15" ht="90.75" thickBot="1" x14ac:dyDescent="0.25">
      <c r="A21" s="252">
        <v>1</v>
      </c>
      <c r="B21" s="253">
        <v>1</v>
      </c>
      <c r="C21" s="253">
        <v>8</v>
      </c>
      <c r="D21" s="253"/>
      <c r="E21" s="51" t="s">
        <v>287</v>
      </c>
      <c r="F21" s="51" t="s">
        <v>271</v>
      </c>
      <c r="G21" s="51" t="s">
        <v>729</v>
      </c>
      <c r="H21" s="51" t="s">
        <v>285</v>
      </c>
      <c r="I21" s="51" t="s">
        <v>287</v>
      </c>
      <c r="J21" s="51" t="s">
        <v>287</v>
      </c>
      <c r="K21" s="337"/>
      <c r="L21" s="338"/>
      <c r="M21" s="52">
        <v>1</v>
      </c>
      <c r="N21" s="52">
        <v>1</v>
      </c>
      <c r="O21" s="52">
        <v>1</v>
      </c>
    </row>
    <row r="22" spans="1:15" ht="34.5" thickBot="1" x14ac:dyDescent="0.25">
      <c r="A22" s="252">
        <v>1</v>
      </c>
      <c r="B22" s="253">
        <v>1</v>
      </c>
      <c r="C22" s="253">
        <v>9</v>
      </c>
      <c r="D22" s="253"/>
      <c r="E22" s="51" t="s">
        <v>288</v>
      </c>
      <c r="F22" s="51"/>
      <c r="G22" s="51"/>
      <c r="H22" s="51"/>
      <c r="I22" s="51"/>
      <c r="J22" s="51"/>
      <c r="K22" s="337"/>
      <c r="L22" s="338"/>
    </row>
    <row r="23" spans="1:15" ht="214.5" thickBot="1" x14ac:dyDescent="0.25">
      <c r="A23" s="252">
        <v>1</v>
      </c>
      <c r="B23" s="253">
        <v>1</v>
      </c>
      <c r="C23" s="253">
        <v>9</v>
      </c>
      <c r="D23" s="253">
        <v>1</v>
      </c>
      <c r="E23" s="51" t="s">
        <v>289</v>
      </c>
      <c r="F23" s="51" t="s">
        <v>290</v>
      </c>
      <c r="G23" s="51" t="s">
        <v>291</v>
      </c>
      <c r="H23" s="51" t="s">
        <v>263</v>
      </c>
      <c r="I23" s="51" t="s">
        <v>269</v>
      </c>
      <c r="J23" s="51" t="s">
        <v>292</v>
      </c>
      <c r="K23" s="348" t="s">
        <v>293</v>
      </c>
      <c r="L23" s="349"/>
      <c r="M23" s="52">
        <v>1</v>
      </c>
    </row>
    <row r="24" spans="1:15" ht="23.25" thickBot="1" x14ac:dyDescent="0.25">
      <c r="A24" s="252">
        <v>1</v>
      </c>
      <c r="B24" s="253">
        <v>1</v>
      </c>
      <c r="C24" s="253">
        <v>10</v>
      </c>
      <c r="D24" s="253"/>
      <c r="E24" s="51" t="s">
        <v>294</v>
      </c>
      <c r="F24" s="51"/>
      <c r="G24" s="51"/>
      <c r="H24" s="51"/>
      <c r="I24" s="51"/>
      <c r="J24" s="51"/>
      <c r="K24" s="337"/>
      <c r="L24" s="338"/>
    </row>
    <row r="25" spans="1:15" ht="214.5" thickBot="1" x14ac:dyDescent="0.25">
      <c r="A25" s="252">
        <v>1</v>
      </c>
      <c r="B25" s="253">
        <v>1</v>
      </c>
      <c r="C25" s="253">
        <v>10</v>
      </c>
      <c r="D25" s="253">
        <v>1</v>
      </c>
      <c r="E25" s="51" t="s">
        <v>295</v>
      </c>
      <c r="F25" s="51" t="s">
        <v>290</v>
      </c>
      <c r="G25" s="51" t="s">
        <v>296</v>
      </c>
      <c r="H25" s="51" t="s">
        <v>263</v>
      </c>
      <c r="I25" s="51" t="s">
        <v>269</v>
      </c>
      <c r="J25" s="51" t="s">
        <v>297</v>
      </c>
      <c r="K25" s="337"/>
      <c r="L25" s="338"/>
      <c r="M25" s="52">
        <v>1</v>
      </c>
    </row>
    <row r="26" spans="1:15" ht="45.75" thickBot="1" x14ac:dyDescent="0.25">
      <c r="A26" s="252">
        <v>1</v>
      </c>
      <c r="B26" s="253">
        <v>1</v>
      </c>
      <c r="C26" s="253">
        <v>11</v>
      </c>
      <c r="D26" s="253"/>
      <c r="E26" s="51" t="s">
        <v>298</v>
      </c>
      <c r="F26" s="51" t="s">
        <v>271</v>
      </c>
      <c r="G26" s="255"/>
      <c r="H26" s="51" t="s">
        <v>263</v>
      </c>
      <c r="I26" s="255"/>
      <c r="J26" s="255"/>
      <c r="K26" s="337"/>
      <c r="L26" s="338"/>
    </row>
    <row r="27" spans="1:15" ht="57" thickBot="1" x14ac:dyDescent="0.25">
      <c r="A27" s="252">
        <v>1</v>
      </c>
      <c r="B27" s="253">
        <v>1</v>
      </c>
      <c r="C27" s="253">
        <v>11</v>
      </c>
      <c r="D27" s="253">
        <v>2</v>
      </c>
      <c r="E27" s="51" t="s">
        <v>299</v>
      </c>
      <c r="F27" s="51" t="s">
        <v>271</v>
      </c>
      <c r="G27" s="51" t="s">
        <v>729</v>
      </c>
      <c r="H27" s="51" t="s">
        <v>263</v>
      </c>
      <c r="I27" s="51" t="s">
        <v>300</v>
      </c>
      <c r="J27" s="51"/>
      <c r="K27" s="337"/>
      <c r="L27" s="338"/>
      <c r="M27" s="52">
        <v>1</v>
      </c>
      <c r="N27" s="52">
        <v>1</v>
      </c>
    </row>
    <row r="28" spans="1:15" ht="34.5" thickBot="1" x14ac:dyDescent="0.25">
      <c r="A28" s="252">
        <v>1</v>
      </c>
      <c r="B28" s="253">
        <v>1</v>
      </c>
      <c r="C28" s="253">
        <v>12</v>
      </c>
      <c r="D28" s="253"/>
      <c r="E28" s="51" t="s">
        <v>301</v>
      </c>
      <c r="F28" s="51"/>
      <c r="G28" s="51"/>
      <c r="H28" s="51"/>
      <c r="I28" s="51"/>
      <c r="J28" s="51"/>
      <c r="K28" s="337"/>
      <c r="L28" s="338"/>
    </row>
    <row r="29" spans="1:15" ht="102" thickBot="1" x14ac:dyDescent="0.25">
      <c r="A29" s="252">
        <v>1</v>
      </c>
      <c r="B29" s="253">
        <v>1</v>
      </c>
      <c r="C29" s="253">
        <v>12</v>
      </c>
      <c r="D29" s="253">
        <v>1</v>
      </c>
      <c r="E29" s="51" t="s">
        <v>302</v>
      </c>
      <c r="F29" s="51" t="s">
        <v>271</v>
      </c>
      <c r="G29" s="51" t="s">
        <v>729</v>
      </c>
      <c r="H29" s="51" t="s">
        <v>263</v>
      </c>
      <c r="I29" s="51" t="s">
        <v>303</v>
      </c>
      <c r="J29" s="51" t="s">
        <v>303</v>
      </c>
      <c r="K29" s="337"/>
      <c r="L29" s="338"/>
      <c r="M29" s="52">
        <v>1</v>
      </c>
      <c r="N29" s="52">
        <v>1</v>
      </c>
      <c r="O29" s="52">
        <v>1</v>
      </c>
    </row>
    <row r="30" spans="1:15" ht="124.5" thickBot="1" x14ac:dyDescent="0.25">
      <c r="A30" s="252">
        <v>1</v>
      </c>
      <c r="B30" s="253">
        <v>1</v>
      </c>
      <c r="C30" s="253">
        <v>12</v>
      </c>
      <c r="D30" s="253">
        <v>2</v>
      </c>
      <c r="E30" s="251" t="s">
        <v>304</v>
      </c>
      <c r="F30" s="51" t="s">
        <v>271</v>
      </c>
      <c r="G30" s="51" t="s">
        <v>729</v>
      </c>
      <c r="H30" s="51" t="s">
        <v>263</v>
      </c>
      <c r="I30" s="51" t="s">
        <v>305</v>
      </c>
      <c r="J30" s="51" t="s">
        <v>305</v>
      </c>
      <c r="K30" s="337"/>
      <c r="L30" s="338"/>
      <c r="M30" s="52">
        <v>1</v>
      </c>
      <c r="N30" s="52">
        <v>1</v>
      </c>
      <c r="O30" s="52">
        <v>1</v>
      </c>
    </row>
    <row r="31" spans="1:15" ht="79.5" thickBot="1" x14ac:dyDescent="0.25">
      <c r="A31" s="252">
        <v>1</v>
      </c>
      <c r="B31" s="253">
        <v>1</v>
      </c>
      <c r="C31" s="253">
        <v>12</v>
      </c>
      <c r="D31" s="253">
        <v>3</v>
      </c>
      <c r="E31" s="251" t="s">
        <v>306</v>
      </c>
      <c r="F31" s="51" t="s">
        <v>271</v>
      </c>
      <c r="G31" s="51" t="s">
        <v>296</v>
      </c>
      <c r="H31" s="51" t="s">
        <v>263</v>
      </c>
      <c r="I31" s="51" t="s">
        <v>307</v>
      </c>
      <c r="J31" s="256" t="s">
        <v>308</v>
      </c>
      <c r="K31" s="347"/>
      <c r="L31" s="338"/>
      <c r="M31" s="52">
        <v>1</v>
      </c>
    </row>
    <row r="32" spans="1:15" ht="158.25" thickBot="1" x14ac:dyDescent="0.25">
      <c r="A32" s="252">
        <v>1</v>
      </c>
      <c r="B32" s="253">
        <v>1</v>
      </c>
      <c r="C32" s="253">
        <v>12</v>
      </c>
      <c r="D32" s="253">
        <v>4</v>
      </c>
      <c r="E32" s="251" t="s">
        <v>309</v>
      </c>
      <c r="F32" s="51" t="s">
        <v>271</v>
      </c>
      <c r="G32" s="51" t="s">
        <v>296</v>
      </c>
      <c r="H32" s="51" t="s">
        <v>263</v>
      </c>
      <c r="I32" s="51" t="s">
        <v>529</v>
      </c>
      <c r="J32" s="51" t="s">
        <v>529</v>
      </c>
      <c r="K32" s="337"/>
      <c r="L32" s="338"/>
      <c r="M32" s="52">
        <v>1</v>
      </c>
    </row>
    <row r="33" spans="1:15" ht="57" thickBot="1" x14ac:dyDescent="0.25">
      <c r="A33" s="252">
        <v>1</v>
      </c>
      <c r="B33" s="253">
        <v>1</v>
      </c>
      <c r="C33" s="253">
        <v>12</v>
      </c>
      <c r="D33" s="253">
        <v>5</v>
      </c>
      <c r="E33" s="251" t="s">
        <v>310</v>
      </c>
      <c r="F33" s="51" t="s">
        <v>271</v>
      </c>
      <c r="G33" s="51" t="s">
        <v>311</v>
      </c>
      <c r="H33" s="51" t="s">
        <v>263</v>
      </c>
      <c r="I33" s="51" t="s">
        <v>312</v>
      </c>
      <c r="J33" s="51" t="s">
        <v>312</v>
      </c>
      <c r="K33" s="337"/>
      <c r="L33" s="338"/>
      <c r="M33" s="52">
        <v>1</v>
      </c>
    </row>
    <row r="34" spans="1:15" ht="90.75" thickBot="1" x14ac:dyDescent="0.25">
      <c r="A34" s="252">
        <v>1</v>
      </c>
      <c r="B34" s="253">
        <v>1</v>
      </c>
      <c r="C34" s="253">
        <v>13</v>
      </c>
      <c r="D34" s="253"/>
      <c r="E34" s="251" t="s">
        <v>313</v>
      </c>
      <c r="F34" s="51" t="s">
        <v>271</v>
      </c>
      <c r="G34" s="51" t="s">
        <v>311</v>
      </c>
      <c r="H34" s="51"/>
      <c r="I34" s="51" t="s">
        <v>314</v>
      </c>
      <c r="J34" s="51" t="s">
        <v>315</v>
      </c>
      <c r="K34" s="337"/>
      <c r="L34" s="338"/>
      <c r="M34" s="52">
        <v>1</v>
      </c>
    </row>
    <row r="35" spans="1:15" ht="45.75" thickBot="1" x14ac:dyDescent="0.25">
      <c r="A35" s="252">
        <v>1</v>
      </c>
      <c r="B35" s="253">
        <v>1</v>
      </c>
      <c r="C35" s="253">
        <v>14</v>
      </c>
      <c r="D35" s="253"/>
      <c r="E35" s="251" t="s">
        <v>316</v>
      </c>
      <c r="F35" s="51" t="s">
        <v>271</v>
      </c>
      <c r="G35" s="51" t="s">
        <v>729</v>
      </c>
      <c r="H35" s="51" t="s">
        <v>263</v>
      </c>
      <c r="I35" s="51" t="s">
        <v>317</v>
      </c>
      <c r="J35" s="51" t="s">
        <v>317</v>
      </c>
      <c r="K35" s="337"/>
      <c r="L35" s="338"/>
      <c r="M35" s="52">
        <v>1</v>
      </c>
      <c r="N35" s="52">
        <v>1</v>
      </c>
      <c r="O35" s="52">
        <v>1</v>
      </c>
    </row>
    <row r="36" spans="1:15" ht="23.25" thickBot="1" x14ac:dyDescent="0.25">
      <c r="A36" s="252">
        <v>1</v>
      </c>
      <c r="B36" s="253">
        <v>1</v>
      </c>
      <c r="C36" s="253">
        <v>15</v>
      </c>
      <c r="D36" s="253"/>
      <c r="E36" s="251" t="s">
        <v>318</v>
      </c>
      <c r="F36" s="51"/>
      <c r="G36" s="51"/>
      <c r="H36" s="51"/>
      <c r="I36" s="51"/>
      <c r="J36" s="51"/>
      <c r="K36" s="350"/>
      <c r="L36" s="351"/>
    </row>
    <row r="37" spans="1:15" ht="113.25" thickBot="1" x14ac:dyDescent="0.25">
      <c r="A37" s="252">
        <v>1</v>
      </c>
      <c r="B37" s="253">
        <v>1</v>
      </c>
      <c r="C37" s="253">
        <v>15</v>
      </c>
      <c r="D37" s="253">
        <v>1</v>
      </c>
      <c r="E37" s="251" t="s">
        <v>319</v>
      </c>
      <c r="F37" s="51" t="s">
        <v>262</v>
      </c>
      <c r="G37" s="51" t="s">
        <v>296</v>
      </c>
      <c r="H37" s="51" t="s">
        <v>263</v>
      </c>
      <c r="I37" s="51" t="s">
        <v>320</v>
      </c>
      <c r="J37" s="53" t="s">
        <v>320</v>
      </c>
      <c r="K37" s="257"/>
      <c r="L37" s="258"/>
      <c r="M37" s="52">
        <v>1</v>
      </c>
    </row>
    <row r="38" spans="1:15" ht="124.5" thickBot="1" x14ac:dyDescent="0.25">
      <c r="A38" s="252">
        <v>1</v>
      </c>
      <c r="B38" s="253">
        <v>1</v>
      </c>
      <c r="C38" s="253">
        <v>15</v>
      </c>
      <c r="D38" s="253">
        <v>2</v>
      </c>
      <c r="E38" s="251" t="s">
        <v>321</v>
      </c>
      <c r="F38" s="51" t="s">
        <v>262</v>
      </c>
      <c r="G38" s="51" t="s">
        <v>729</v>
      </c>
      <c r="H38" s="51" t="s">
        <v>263</v>
      </c>
      <c r="I38" s="51" t="s">
        <v>322</v>
      </c>
      <c r="J38" s="53" t="s">
        <v>322</v>
      </c>
      <c r="K38" s="257"/>
      <c r="L38" s="258"/>
      <c r="M38" s="52">
        <v>1</v>
      </c>
      <c r="N38" s="52">
        <v>1</v>
      </c>
      <c r="O38" s="52">
        <v>1</v>
      </c>
    </row>
    <row r="39" spans="1:15" ht="57" thickBot="1" x14ac:dyDescent="0.25">
      <c r="A39" s="252">
        <v>1</v>
      </c>
      <c r="B39" s="253">
        <v>1</v>
      </c>
      <c r="C39" s="253">
        <v>16</v>
      </c>
      <c r="D39" s="253"/>
      <c r="E39" s="251" t="s">
        <v>323</v>
      </c>
      <c r="F39" s="51"/>
      <c r="G39" s="51"/>
      <c r="H39" s="51"/>
      <c r="I39" s="51"/>
      <c r="J39" s="51"/>
      <c r="K39" s="352"/>
      <c r="L39" s="353"/>
    </row>
    <row r="40" spans="1:15" ht="45.75" thickBot="1" x14ac:dyDescent="0.25">
      <c r="A40" s="252">
        <v>1</v>
      </c>
      <c r="B40" s="253">
        <v>1</v>
      </c>
      <c r="C40" s="253">
        <v>16</v>
      </c>
      <c r="D40" s="253">
        <v>1</v>
      </c>
      <c r="E40" s="251" t="s">
        <v>324</v>
      </c>
      <c r="F40" s="51" t="s">
        <v>271</v>
      </c>
      <c r="G40" s="51" t="s">
        <v>311</v>
      </c>
      <c r="H40" s="51" t="s">
        <v>263</v>
      </c>
      <c r="I40" s="51" t="s">
        <v>314</v>
      </c>
      <c r="J40" s="51" t="s">
        <v>314</v>
      </c>
      <c r="K40" s="337"/>
      <c r="L40" s="338"/>
      <c r="M40" s="52">
        <v>1</v>
      </c>
    </row>
    <row r="41" spans="1:15" ht="102" thickBot="1" x14ac:dyDescent="0.25">
      <c r="A41" s="252">
        <v>1</v>
      </c>
      <c r="B41" s="253">
        <v>1</v>
      </c>
      <c r="C41" s="253">
        <v>16</v>
      </c>
      <c r="D41" s="253">
        <v>2</v>
      </c>
      <c r="E41" s="251" t="s">
        <v>325</v>
      </c>
      <c r="F41" s="51" t="s">
        <v>271</v>
      </c>
      <c r="G41" s="51" t="s">
        <v>311</v>
      </c>
      <c r="H41" s="51" t="s">
        <v>263</v>
      </c>
      <c r="I41" s="251" t="s">
        <v>325</v>
      </c>
      <c r="J41" s="251" t="s">
        <v>325</v>
      </c>
      <c r="K41" s="337"/>
      <c r="L41" s="338"/>
      <c r="M41" s="52">
        <v>1</v>
      </c>
    </row>
    <row r="42" spans="1:15" ht="113.25" thickBot="1" x14ac:dyDescent="0.25">
      <c r="A42" s="252">
        <v>1</v>
      </c>
      <c r="B42" s="253">
        <v>1</v>
      </c>
      <c r="C42" s="253">
        <v>16</v>
      </c>
      <c r="D42" s="253">
        <v>3</v>
      </c>
      <c r="E42" s="251" t="s">
        <v>326</v>
      </c>
      <c r="F42" s="51" t="s">
        <v>271</v>
      </c>
      <c r="G42" s="51" t="s">
        <v>311</v>
      </c>
      <c r="H42" s="51" t="s">
        <v>263</v>
      </c>
      <c r="I42" s="51" t="s">
        <v>327</v>
      </c>
      <c r="J42" s="51" t="s">
        <v>327</v>
      </c>
      <c r="K42" s="337"/>
      <c r="L42" s="338"/>
      <c r="M42" s="52">
        <v>1</v>
      </c>
    </row>
    <row r="43" spans="1:15" ht="45.75" thickBot="1" x14ac:dyDescent="0.25">
      <c r="A43" s="252">
        <v>1</v>
      </c>
      <c r="B43" s="253">
        <v>1</v>
      </c>
      <c r="C43" s="253">
        <v>16</v>
      </c>
      <c r="D43" s="253">
        <v>4</v>
      </c>
      <c r="E43" s="251" t="s">
        <v>328</v>
      </c>
      <c r="F43" s="51" t="s">
        <v>271</v>
      </c>
      <c r="G43" s="51" t="s">
        <v>311</v>
      </c>
      <c r="H43" s="51" t="s">
        <v>263</v>
      </c>
      <c r="I43" s="51" t="s">
        <v>329</v>
      </c>
      <c r="J43" s="51" t="s">
        <v>329</v>
      </c>
      <c r="K43" s="337"/>
      <c r="L43" s="338"/>
      <c r="M43" s="52">
        <v>1</v>
      </c>
    </row>
    <row r="44" spans="1:15" ht="34.5" thickBot="1" x14ac:dyDescent="0.25">
      <c r="A44" s="252">
        <v>1</v>
      </c>
      <c r="B44" s="253">
        <v>1</v>
      </c>
      <c r="C44" s="253">
        <v>17</v>
      </c>
      <c r="D44" s="253"/>
      <c r="E44" s="251" t="s">
        <v>330</v>
      </c>
      <c r="F44" s="51"/>
      <c r="G44" s="51"/>
      <c r="H44" s="51"/>
      <c r="I44" s="51"/>
      <c r="J44" s="51"/>
      <c r="K44" s="337"/>
      <c r="L44" s="338"/>
    </row>
    <row r="45" spans="1:15" ht="57" thickBot="1" x14ac:dyDescent="0.25">
      <c r="A45" s="252">
        <v>1</v>
      </c>
      <c r="B45" s="253">
        <v>1</v>
      </c>
      <c r="C45" s="253">
        <v>17</v>
      </c>
      <c r="D45" s="253">
        <v>1</v>
      </c>
      <c r="E45" s="251" t="s">
        <v>331</v>
      </c>
      <c r="F45" s="51" t="s">
        <v>271</v>
      </c>
      <c r="G45" s="51" t="s">
        <v>729</v>
      </c>
      <c r="H45" s="51" t="s">
        <v>263</v>
      </c>
      <c r="I45" s="51" t="s">
        <v>332</v>
      </c>
      <c r="J45" s="51" t="s">
        <v>332</v>
      </c>
      <c r="K45" s="337"/>
      <c r="L45" s="338"/>
      <c r="M45" s="52">
        <v>1</v>
      </c>
      <c r="N45" s="52">
        <v>1</v>
      </c>
      <c r="O45" s="52">
        <v>1</v>
      </c>
    </row>
    <row r="46" spans="1:15" ht="113.25" thickBot="1" x14ac:dyDescent="0.25">
      <c r="A46" s="252">
        <v>1</v>
      </c>
      <c r="B46" s="253">
        <v>1</v>
      </c>
      <c r="C46" s="253">
        <v>17</v>
      </c>
      <c r="D46" s="253">
        <v>2</v>
      </c>
      <c r="E46" s="251" t="s">
        <v>333</v>
      </c>
      <c r="F46" s="51" t="s">
        <v>271</v>
      </c>
      <c r="G46" s="51" t="s">
        <v>729</v>
      </c>
      <c r="H46" s="51" t="s">
        <v>263</v>
      </c>
      <c r="I46" s="51" t="s">
        <v>334</v>
      </c>
      <c r="J46" s="51" t="s">
        <v>334</v>
      </c>
      <c r="K46" s="337"/>
      <c r="L46" s="338"/>
      <c r="M46" s="52">
        <v>1</v>
      </c>
      <c r="N46" s="52">
        <v>1</v>
      </c>
      <c r="O46" s="52">
        <v>1</v>
      </c>
    </row>
    <row r="47" spans="1:15" ht="113.25" thickBot="1" x14ac:dyDescent="0.25">
      <c r="A47" s="252">
        <v>1</v>
      </c>
      <c r="B47" s="253">
        <v>1</v>
      </c>
      <c r="C47" s="253">
        <v>17</v>
      </c>
      <c r="D47" s="253">
        <v>3</v>
      </c>
      <c r="E47" s="251" t="s">
        <v>335</v>
      </c>
      <c r="F47" s="51" t="s">
        <v>271</v>
      </c>
      <c r="G47" s="51" t="s">
        <v>729</v>
      </c>
      <c r="H47" s="51" t="s">
        <v>263</v>
      </c>
      <c r="I47" s="51" t="s">
        <v>336</v>
      </c>
      <c r="J47" s="51" t="s">
        <v>336</v>
      </c>
      <c r="K47" s="337"/>
      <c r="L47" s="338"/>
      <c r="M47" s="52">
        <v>1</v>
      </c>
      <c r="N47" s="52">
        <v>1</v>
      </c>
      <c r="O47" s="52">
        <v>1</v>
      </c>
    </row>
    <row r="48" spans="1:15" ht="34.5" thickBot="1" x14ac:dyDescent="0.25">
      <c r="A48" s="252">
        <v>1</v>
      </c>
      <c r="B48" s="253">
        <v>1</v>
      </c>
      <c r="C48" s="253">
        <v>18</v>
      </c>
      <c r="D48" s="253"/>
      <c r="E48" s="51" t="s">
        <v>337</v>
      </c>
      <c r="F48" s="51"/>
      <c r="G48" s="51"/>
      <c r="H48" s="51"/>
      <c r="I48" s="51"/>
      <c r="J48" s="51"/>
      <c r="K48" s="337"/>
      <c r="L48" s="338"/>
    </row>
    <row r="49" spans="1:15" ht="90.75" thickBot="1" x14ac:dyDescent="0.25">
      <c r="A49" s="252">
        <v>1</v>
      </c>
      <c r="B49" s="253">
        <v>1</v>
      </c>
      <c r="C49" s="253">
        <v>18</v>
      </c>
      <c r="D49" s="253">
        <v>1</v>
      </c>
      <c r="E49" s="251" t="s">
        <v>338</v>
      </c>
      <c r="F49" s="51" t="s">
        <v>271</v>
      </c>
      <c r="G49" s="51" t="s">
        <v>729</v>
      </c>
      <c r="H49" s="51" t="s">
        <v>263</v>
      </c>
      <c r="I49" s="51" t="s">
        <v>339</v>
      </c>
      <c r="J49" s="51" t="s">
        <v>339</v>
      </c>
      <c r="K49" s="337"/>
      <c r="L49" s="338"/>
      <c r="M49" s="52">
        <v>1</v>
      </c>
      <c r="N49" s="52">
        <v>1</v>
      </c>
      <c r="O49" s="52">
        <v>1</v>
      </c>
    </row>
    <row r="50" spans="1:15" ht="45.75" thickBot="1" x14ac:dyDescent="0.25">
      <c r="A50" s="252">
        <v>1</v>
      </c>
      <c r="B50" s="253">
        <v>1</v>
      </c>
      <c r="C50" s="253">
        <v>18</v>
      </c>
      <c r="D50" s="253">
        <v>2</v>
      </c>
      <c r="E50" s="251" t="s">
        <v>340</v>
      </c>
      <c r="F50" s="51" t="s">
        <v>271</v>
      </c>
      <c r="G50" s="51" t="s">
        <v>729</v>
      </c>
      <c r="H50" s="51" t="s">
        <v>263</v>
      </c>
      <c r="I50" s="51" t="s">
        <v>341</v>
      </c>
      <c r="J50" s="51" t="s">
        <v>341</v>
      </c>
      <c r="K50" s="337"/>
      <c r="L50" s="338"/>
      <c r="M50" s="52">
        <v>1</v>
      </c>
      <c r="N50" s="52">
        <v>1</v>
      </c>
      <c r="O50" s="52">
        <v>1</v>
      </c>
    </row>
    <row r="51" spans="1:15" ht="124.5" thickBot="1" x14ac:dyDescent="0.25">
      <c r="A51" s="252">
        <v>1</v>
      </c>
      <c r="B51" s="253">
        <v>1</v>
      </c>
      <c r="C51" s="253">
        <v>18</v>
      </c>
      <c r="D51" s="253">
        <v>3</v>
      </c>
      <c r="E51" s="251" t="s">
        <v>342</v>
      </c>
      <c r="F51" s="51" t="s">
        <v>271</v>
      </c>
      <c r="G51" s="51" t="s">
        <v>729</v>
      </c>
      <c r="H51" s="51" t="s">
        <v>263</v>
      </c>
      <c r="I51" s="251" t="s">
        <v>343</v>
      </c>
      <c r="J51" s="251" t="s">
        <v>343</v>
      </c>
      <c r="K51" s="337"/>
      <c r="L51" s="338"/>
      <c r="M51" s="52">
        <v>1</v>
      </c>
      <c r="N51" s="52">
        <v>1</v>
      </c>
      <c r="O51" s="52">
        <v>1</v>
      </c>
    </row>
    <row r="52" spans="1:15" ht="23.25" thickBot="1" x14ac:dyDescent="0.25">
      <c r="A52" s="252">
        <v>1</v>
      </c>
      <c r="B52" s="253">
        <v>1</v>
      </c>
      <c r="C52" s="253">
        <v>19</v>
      </c>
      <c r="D52" s="253"/>
      <c r="E52" s="251" t="s">
        <v>344</v>
      </c>
      <c r="F52" s="51"/>
      <c r="G52" s="51"/>
      <c r="H52" s="51"/>
      <c r="I52" s="251"/>
      <c r="J52" s="251"/>
      <c r="K52" s="337"/>
      <c r="L52" s="338"/>
    </row>
    <row r="53" spans="1:15" ht="45.75" thickBot="1" x14ac:dyDescent="0.25">
      <c r="A53" s="252">
        <v>1</v>
      </c>
      <c r="B53" s="253">
        <v>1</v>
      </c>
      <c r="C53" s="253">
        <v>19</v>
      </c>
      <c r="D53" s="253">
        <v>1</v>
      </c>
      <c r="E53" s="251" t="s">
        <v>345</v>
      </c>
      <c r="F53" s="51" t="s">
        <v>271</v>
      </c>
      <c r="G53" s="51" t="s">
        <v>346</v>
      </c>
      <c r="H53" s="51" t="s">
        <v>263</v>
      </c>
      <c r="I53" s="251" t="s">
        <v>347</v>
      </c>
      <c r="J53" s="251" t="s">
        <v>347</v>
      </c>
      <c r="K53" s="337"/>
      <c r="L53" s="338"/>
      <c r="M53" s="52">
        <v>1</v>
      </c>
    </row>
    <row r="54" spans="1:15" ht="12" thickBot="1" x14ac:dyDescent="0.25">
      <c r="A54" s="247">
        <v>1</v>
      </c>
      <c r="B54" s="248">
        <v>2</v>
      </c>
      <c r="C54" s="249"/>
      <c r="D54" s="249"/>
      <c r="E54" s="259" t="s">
        <v>70</v>
      </c>
      <c r="F54" s="251"/>
      <c r="G54" s="251"/>
      <c r="H54" s="251"/>
      <c r="I54" s="251"/>
      <c r="J54" s="251"/>
      <c r="K54" s="345"/>
      <c r="L54" s="346"/>
      <c r="M54" s="52">
        <f>SUM(M55:M88)</f>
        <v>27</v>
      </c>
      <c r="N54" s="52">
        <f>SUM(N55:N88)</f>
        <v>21</v>
      </c>
      <c r="O54" s="52">
        <f>SUM(O55:O88)</f>
        <v>20</v>
      </c>
    </row>
    <row r="55" spans="1:15" ht="45.75" thickBot="1" x14ac:dyDescent="0.25">
      <c r="A55" s="252">
        <v>1</v>
      </c>
      <c r="B55" s="253">
        <v>2</v>
      </c>
      <c r="C55" s="253">
        <v>1</v>
      </c>
      <c r="D55" s="253"/>
      <c r="E55" s="251" t="s">
        <v>348</v>
      </c>
      <c r="F55" s="51"/>
      <c r="G55" s="51"/>
      <c r="H55" s="251"/>
      <c r="I55" s="51"/>
      <c r="J55" s="51"/>
      <c r="K55" s="345"/>
      <c r="L55" s="346"/>
    </row>
    <row r="56" spans="1:15" ht="192" thickBot="1" x14ac:dyDescent="0.25">
      <c r="A56" s="252">
        <v>1</v>
      </c>
      <c r="B56" s="253">
        <v>2</v>
      </c>
      <c r="C56" s="253">
        <v>1</v>
      </c>
      <c r="D56" s="253">
        <v>1</v>
      </c>
      <c r="E56" s="251" t="s">
        <v>349</v>
      </c>
      <c r="F56" s="51" t="s">
        <v>271</v>
      </c>
      <c r="G56" s="51" t="s">
        <v>729</v>
      </c>
      <c r="H56" s="51" t="s">
        <v>263</v>
      </c>
      <c r="I56" s="51" t="s">
        <v>350</v>
      </c>
      <c r="J56" s="51" t="s">
        <v>350</v>
      </c>
      <c r="K56" s="345"/>
      <c r="L56" s="346"/>
      <c r="M56" s="52">
        <v>1</v>
      </c>
      <c r="N56" s="52">
        <v>1</v>
      </c>
      <c r="O56" s="52">
        <v>1</v>
      </c>
    </row>
    <row r="57" spans="1:15" ht="102" thickBot="1" x14ac:dyDescent="0.25">
      <c r="A57" s="252">
        <v>1</v>
      </c>
      <c r="B57" s="253">
        <v>2</v>
      </c>
      <c r="C57" s="253">
        <v>1</v>
      </c>
      <c r="D57" s="253">
        <v>2</v>
      </c>
      <c r="E57" s="251" t="s">
        <v>351</v>
      </c>
      <c r="F57" s="51" t="s">
        <v>271</v>
      </c>
      <c r="G57" s="51" t="s">
        <v>729</v>
      </c>
      <c r="H57" s="51" t="s">
        <v>263</v>
      </c>
      <c r="I57" s="51" t="s">
        <v>352</v>
      </c>
      <c r="J57" s="51" t="s">
        <v>352</v>
      </c>
      <c r="K57" s="345"/>
      <c r="L57" s="346"/>
      <c r="M57" s="52">
        <v>1</v>
      </c>
      <c r="N57" s="52">
        <v>1</v>
      </c>
      <c r="O57" s="52">
        <v>1</v>
      </c>
    </row>
    <row r="58" spans="1:15" ht="57" thickBot="1" x14ac:dyDescent="0.25">
      <c r="A58" s="252">
        <v>1</v>
      </c>
      <c r="B58" s="253">
        <v>2</v>
      </c>
      <c r="C58" s="253">
        <v>1</v>
      </c>
      <c r="D58" s="253">
        <v>3</v>
      </c>
      <c r="E58" s="251" t="s">
        <v>353</v>
      </c>
      <c r="F58" s="51" t="s">
        <v>271</v>
      </c>
      <c r="G58" s="51" t="s">
        <v>729</v>
      </c>
      <c r="H58" s="51" t="s">
        <v>263</v>
      </c>
      <c r="I58" s="51" t="s">
        <v>354</v>
      </c>
      <c r="J58" s="51" t="s">
        <v>354</v>
      </c>
      <c r="K58" s="345"/>
      <c r="L58" s="346"/>
      <c r="M58" s="52">
        <v>1</v>
      </c>
      <c r="N58" s="52">
        <v>1</v>
      </c>
      <c r="O58" s="52">
        <v>1</v>
      </c>
    </row>
    <row r="59" spans="1:15" ht="124.5" thickBot="1" x14ac:dyDescent="0.25">
      <c r="A59" s="252">
        <v>1</v>
      </c>
      <c r="B59" s="253">
        <v>2</v>
      </c>
      <c r="C59" s="253">
        <v>2</v>
      </c>
      <c r="D59" s="253"/>
      <c r="E59" s="51" t="s">
        <v>355</v>
      </c>
      <c r="F59" s="51" t="s">
        <v>271</v>
      </c>
      <c r="G59" s="51" t="s">
        <v>729</v>
      </c>
      <c r="H59" s="51" t="s">
        <v>263</v>
      </c>
      <c r="I59" s="51" t="s">
        <v>356</v>
      </c>
      <c r="J59" s="51" t="s">
        <v>356</v>
      </c>
      <c r="K59" s="345"/>
      <c r="L59" s="346"/>
      <c r="M59" s="52">
        <v>1</v>
      </c>
      <c r="N59" s="52">
        <v>1</v>
      </c>
      <c r="O59" s="52">
        <v>1</v>
      </c>
    </row>
    <row r="60" spans="1:15" ht="158.25" thickBot="1" x14ac:dyDescent="0.25">
      <c r="A60" s="252">
        <v>1</v>
      </c>
      <c r="B60" s="253">
        <v>2</v>
      </c>
      <c r="C60" s="253">
        <v>3</v>
      </c>
      <c r="D60" s="253"/>
      <c r="E60" s="51" t="s">
        <v>357</v>
      </c>
      <c r="F60" s="51" t="s">
        <v>271</v>
      </c>
      <c r="G60" s="51" t="s">
        <v>729</v>
      </c>
      <c r="H60" s="51" t="s">
        <v>263</v>
      </c>
      <c r="I60" s="51" t="s">
        <v>356</v>
      </c>
      <c r="J60" s="51" t="s">
        <v>356</v>
      </c>
      <c r="K60" s="345"/>
      <c r="L60" s="346"/>
      <c r="M60" s="52">
        <v>1</v>
      </c>
      <c r="N60" s="52">
        <v>1</v>
      </c>
      <c r="O60" s="52">
        <v>1</v>
      </c>
    </row>
    <row r="61" spans="1:15" ht="68.25" thickBot="1" x14ac:dyDescent="0.25">
      <c r="A61" s="252">
        <v>1</v>
      </c>
      <c r="B61" s="253">
        <v>2</v>
      </c>
      <c r="C61" s="253">
        <v>4</v>
      </c>
      <c r="D61" s="253"/>
      <c r="E61" s="51" t="s">
        <v>358</v>
      </c>
      <c r="F61" s="51" t="s">
        <v>271</v>
      </c>
      <c r="G61" s="51" t="s">
        <v>729</v>
      </c>
      <c r="H61" s="51" t="s">
        <v>263</v>
      </c>
      <c r="I61" s="51" t="s">
        <v>359</v>
      </c>
      <c r="J61" s="51" t="s">
        <v>359</v>
      </c>
      <c r="K61" s="345"/>
      <c r="L61" s="346"/>
      <c r="M61" s="52">
        <v>1</v>
      </c>
      <c r="N61" s="52">
        <v>1</v>
      </c>
      <c r="O61" s="52">
        <v>1</v>
      </c>
    </row>
    <row r="62" spans="1:15" ht="90.75" thickBot="1" x14ac:dyDescent="0.25">
      <c r="A62" s="252">
        <v>1</v>
      </c>
      <c r="B62" s="253">
        <v>2</v>
      </c>
      <c r="C62" s="253">
        <v>5</v>
      </c>
      <c r="D62" s="253"/>
      <c r="E62" s="51" t="s">
        <v>360</v>
      </c>
      <c r="F62" s="51" t="s">
        <v>271</v>
      </c>
      <c r="G62" s="51" t="s">
        <v>729</v>
      </c>
      <c r="H62" s="51" t="s">
        <v>263</v>
      </c>
      <c r="I62" s="51" t="s">
        <v>361</v>
      </c>
      <c r="J62" s="51" t="s">
        <v>361</v>
      </c>
      <c r="K62" s="345"/>
      <c r="L62" s="346"/>
      <c r="M62" s="52">
        <v>1</v>
      </c>
      <c r="N62" s="52">
        <v>1</v>
      </c>
      <c r="O62" s="52">
        <v>1</v>
      </c>
    </row>
    <row r="63" spans="1:15" ht="180.75" thickBot="1" x14ac:dyDescent="0.25">
      <c r="A63" s="252">
        <v>1</v>
      </c>
      <c r="B63" s="253">
        <v>2</v>
      </c>
      <c r="C63" s="253">
        <v>6</v>
      </c>
      <c r="D63" s="253"/>
      <c r="E63" s="51" t="s">
        <v>362</v>
      </c>
      <c r="F63" s="51" t="s">
        <v>271</v>
      </c>
      <c r="G63" s="51" t="s">
        <v>729</v>
      </c>
      <c r="H63" s="51" t="s">
        <v>263</v>
      </c>
      <c r="I63" s="51" t="s">
        <v>363</v>
      </c>
      <c r="J63" s="51" t="s">
        <v>363</v>
      </c>
      <c r="K63" s="345"/>
      <c r="L63" s="346"/>
      <c r="M63" s="52">
        <v>1</v>
      </c>
      <c r="N63" s="52">
        <v>1</v>
      </c>
      <c r="O63" s="52">
        <v>1</v>
      </c>
    </row>
    <row r="64" spans="1:15" ht="90.75" thickBot="1" x14ac:dyDescent="0.25">
      <c r="A64" s="252">
        <v>1</v>
      </c>
      <c r="B64" s="253">
        <v>2</v>
      </c>
      <c r="C64" s="253">
        <v>7</v>
      </c>
      <c r="D64" s="253"/>
      <c r="E64" s="51" t="s">
        <v>364</v>
      </c>
      <c r="F64" s="51" t="s">
        <v>271</v>
      </c>
      <c r="G64" s="51" t="s">
        <v>729</v>
      </c>
      <c r="H64" s="51" t="s">
        <v>263</v>
      </c>
      <c r="I64" s="51" t="s">
        <v>365</v>
      </c>
      <c r="J64" s="51" t="s">
        <v>365</v>
      </c>
      <c r="K64" s="345"/>
      <c r="L64" s="346"/>
      <c r="M64" s="52">
        <v>1</v>
      </c>
      <c r="N64" s="52">
        <v>1</v>
      </c>
      <c r="O64" s="52">
        <v>1</v>
      </c>
    </row>
    <row r="65" spans="1:15" ht="45.75" thickBot="1" x14ac:dyDescent="0.25">
      <c r="A65" s="252">
        <v>1</v>
      </c>
      <c r="B65" s="253">
        <v>2</v>
      </c>
      <c r="C65" s="253">
        <v>8</v>
      </c>
      <c r="D65" s="253"/>
      <c r="E65" s="51" t="s">
        <v>366</v>
      </c>
      <c r="F65" s="51" t="s">
        <v>271</v>
      </c>
      <c r="G65" s="51" t="s">
        <v>729</v>
      </c>
      <c r="H65" s="51" t="s">
        <v>263</v>
      </c>
      <c r="I65" s="51" t="s">
        <v>367</v>
      </c>
      <c r="J65" s="51" t="s">
        <v>367</v>
      </c>
      <c r="K65" s="345"/>
      <c r="L65" s="346"/>
      <c r="M65" s="52">
        <v>1</v>
      </c>
      <c r="N65" s="52">
        <v>1</v>
      </c>
      <c r="O65" s="52">
        <v>1</v>
      </c>
    </row>
    <row r="66" spans="1:15" ht="34.5" thickBot="1" x14ac:dyDescent="0.25">
      <c r="A66" s="252">
        <v>1</v>
      </c>
      <c r="B66" s="253">
        <v>2</v>
      </c>
      <c r="C66" s="253">
        <v>9</v>
      </c>
      <c r="D66" s="253"/>
      <c r="E66" s="51" t="s">
        <v>368</v>
      </c>
      <c r="F66" s="51"/>
      <c r="G66" s="51"/>
      <c r="H66" s="251"/>
      <c r="I66" s="51"/>
      <c r="J66" s="51"/>
      <c r="K66" s="348" t="s">
        <v>293</v>
      </c>
      <c r="L66" s="349"/>
    </row>
    <row r="67" spans="1:15" ht="68.25" thickBot="1" x14ac:dyDescent="0.25">
      <c r="A67" s="252">
        <v>1</v>
      </c>
      <c r="B67" s="253">
        <v>2</v>
      </c>
      <c r="C67" s="253">
        <v>9</v>
      </c>
      <c r="D67" s="253">
        <v>1</v>
      </c>
      <c r="E67" s="51" t="s">
        <v>369</v>
      </c>
      <c r="F67" s="51" t="s">
        <v>290</v>
      </c>
      <c r="G67" s="51" t="s">
        <v>296</v>
      </c>
      <c r="H67" s="51" t="s">
        <v>263</v>
      </c>
      <c r="I67" s="51" t="s">
        <v>370</v>
      </c>
      <c r="J67" s="51" t="s">
        <v>371</v>
      </c>
      <c r="K67" s="337"/>
      <c r="L67" s="338"/>
      <c r="M67" s="52">
        <v>1</v>
      </c>
    </row>
    <row r="68" spans="1:15" ht="57" thickBot="1" x14ac:dyDescent="0.25">
      <c r="A68" s="252">
        <v>1</v>
      </c>
      <c r="B68" s="253">
        <v>2</v>
      </c>
      <c r="C68" s="253">
        <v>9</v>
      </c>
      <c r="D68" s="253">
        <v>3</v>
      </c>
      <c r="E68" s="51" t="s">
        <v>372</v>
      </c>
      <c r="F68" s="51" t="s">
        <v>290</v>
      </c>
      <c r="G68" s="51" t="s">
        <v>291</v>
      </c>
      <c r="H68" s="51" t="s">
        <v>263</v>
      </c>
      <c r="I68" s="51" t="s">
        <v>373</v>
      </c>
      <c r="J68" s="51" t="s">
        <v>373</v>
      </c>
      <c r="K68" s="345"/>
      <c r="L68" s="346"/>
      <c r="M68" s="52">
        <v>1</v>
      </c>
    </row>
    <row r="69" spans="1:15" ht="68.25" thickBot="1" x14ac:dyDescent="0.25">
      <c r="A69" s="252">
        <v>1</v>
      </c>
      <c r="B69" s="253">
        <v>2</v>
      </c>
      <c r="C69" s="253">
        <v>9</v>
      </c>
      <c r="D69" s="253">
        <v>4</v>
      </c>
      <c r="E69" s="51" t="s">
        <v>374</v>
      </c>
      <c r="F69" s="51" t="s">
        <v>290</v>
      </c>
      <c r="G69" s="51" t="s">
        <v>296</v>
      </c>
      <c r="H69" s="51" t="s">
        <v>263</v>
      </c>
      <c r="I69" s="51" t="s">
        <v>373</v>
      </c>
      <c r="J69" s="51" t="s">
        <v>371</v>
      </c>
      <c r="K69" s="345"/>
      <c r="L69" s="346"/>
      <c r="M69" s="52">
        <v>1</v>
      </c>
    </row>
    <row r="70" spans="1:15" ht="68.25" thickBot="1" x14ac:dyDescent="0.25">
      <c r="A70" s="252">
        <v>1</v>
      </c>
      <c r="B70" s="253">
        <v>2</v>
      </c>
      <c r="C70" s="253">
        <v>9</v>
      </c>
      <c r="D70" s="253">
        <v>5</v>
      </c>
      <c r="E70" s="51" t="s">
        <v>375</v>
      </c>
      <c r="F70" s="51" t="s">
        <v>290</v>
      </c>
      <c r="G70" s="51" t="s">
        <v>376</v>
      </c>
      <c r="H70" s="51" t="s">
        <v>263</v>
      </c>
      <c r="I70" s="51" t="s">
        <v>373</v>
      </c>
      <c r="J70" s="51" t="s">
        <v>371</v>
      </c>
      <c r="K70" s="345"/>
      <c r="L70" s="346"/>
      <c r="M70" s="52">
        <v>1</v>
      </c>
    </row>
    <row r="71" spans="1:15" ht="45.75" thickBot="1" x14ac:dyDescent="0.25">
      <c r="A71" s="252">
        <v>1</v>
      </c>
      <c r="B71" s="253">
        <v>2</v>
      </c>
      <c r="C71" s="253">
        <v>10</v>
      </c>
      <c r="D71" s="253"/>
      <c r="E71" s="51" t="s">
        <v>377</v>
      </c>
      <c r="F71" s="51" t="s">
        <v>262</v>
      </c>
      <c r="G71" s="51" t="s">
        <v>729</v>
      </c>
      <c r="H71" s="51" t="s">
        <v>263</v>
      </c>
      <c r="I71" s="51" t="s">
        <v>378</v>
      </c>
      <c r="J71" s="51" t="s">
        <v>378</v>
      </c>
      <c r="K71" s="345"/>
      <c r="L71" s="346"/>
      <c r="M71" s="52">
        <v>1</v>
      </c>
      <c r="N71" s="52">
        <v>1</v>
      </c>
      <c r="O71" s="52">
        <v>1</v>
      </c>
    </row>
    <row r="72" spans="1:15" ht="23.25" thickBot="1" x14ac:dyDescent="0.25">
      <c r="A72" s="252">
        <v>1</v>
      </c>
      <c r="B72" s="253">
        <v>2</v>
      </c>
      <c r="C72" s="253">
        <v>11</v>
      </c>
      <c r="D72" s="253"/>
      <c r="E72" s="51" t="s">
        <v>379</v>
      </c>
      <c r="F72" s="51"/>
      <c r="G72" s="51"/>
      <c r="H72" s="251"/>
      <c r="I72" s="51"/>
      <c r="J72" s="51"/>
      <c r="K72" s="345"/>
      <c r="L72" s="346"/>
    </row>
    <row r="73" spans="1:15" ht="68.25" thickBot="1" x14ac:dyDescent="0.25">
      <c r="A73" s="252">
        <v>1</v>
      </c>
      <c r="B73" s="253">
        <v>2</v>
      </c>
      <c r="C73" s="253">
        <v>11</v>
      </c>
      <c r="D73" s="253">
        <v>1</v>
      </c>
      <c r="E73" s="51" t="s">
        <v>380</v>
      </c>
      <c r="F73" s="51" t="s">
        <v>271</v>
      </c>
      <c r="G73" s="51" t="s">
        <v>729</v>
      </c>
      <c r="H73" s="51" t="s">
        <v>263</v>
      </c>
      <c r="I73" s="51" t="s">
        <v>381</v>
      </c>
      <c r="J73" s="51" t="s">
        <v>381</v>
      </c>
      <c r="K73" s="345"/>
      <c r="L73" s="346"/>
      <c r="M73" s="52">
        <v>1</v>
      </c>
      <c r="N73" s="52">
        <v>1</v>
      </c>
      <c r="O73" s="52">
        <v>1</v>
      </c>
    </row>
    <row r="74" spans="1:15" ht="68.25" thickBot="1" x14ac:dyDescent="0.25">
      <c r="A74" s="252">
        <v>1</v>
      </c>
      <c r="B74" s="253">
        <v>2</v>
      </c>
      <c r="C74" s="253">
        <v>11</v>
      </c>
      <c r="D74" s="253">
        <v>2</v>
      </c>
      <c r="E74" s="51" t="s">
        <v>382</v>
      </c>
      <c r="F74" s="51" t="s">
        <v>271</v>
      </c>
      <c r="G74" s="51" t="s">
        <v>729</v>
      </c>
      <c r="H74" s="51" t="s">
        <v>263</v>
      </c>
      <c r="I74" s="51" t="s">
        <v>381</v>
      </c>
      <c r="J74" s="51" t="s">
        <v>381</v>
      </c>
      <c r="K74" s="345"/>
      <c r="L74" s="346"/>
      <c r="M74" s="52">
        <v>1</v>
      </c>
      <c r="N74" s="52">
        <v>1</v>
      </c>
      <c r="O74" s="52">
        <v>1</v>
      </c>
    </row>
    <row r="75" spans="1:15" ht="45.75" thickBot="1" x14ac:dyDescent="0.25">
      <c r="A75" s="252">
        <v>1</v>
      </c>
      <c r="B75" s="253">
        <v>2</v>
      </c>
      <c r="C75" s="253">
        <v>12</v>
      </c>
      <c r="D75" s="253"/>
      <c r="E75" s="51" t="s">
        <v>383</v>
      </c>
      <c r="F75" s="51" t="s">
        <v>271</v>
      </c>
      <c r="G75" s="51" t="s">
        <v>729</v>
      </c>
      <c r="H75" s="51" t="s">
        <v>263</v>
      </c>
      <c r="I75" s="51" t="s">
        <v>384</v>
      </c>
      <c r="J75" s="51" t="s">
        <v>384</v>
      </c>
      <c r="K75" s="345"/>
      <c r="L75" s="346"/>
      <c r="M75" s="52">
        <v>1</v>
      </c>
      <c r="N75" s="52">
        <v>1</v>
      </c>
      <c r="O75" s="52">
        <v>1</v>
      </c>
    </row>
    <row r="76" spans="1:15" ht="23.25" thickBot="1" x14ac:dyDescent="0.25">
      <c r="A76" s="252">
        <v>1</v>
      </c>
      <c r="B76" s="253">
        <v>2</v>
      </c>
      <c r="C76" s="253">
        <v>13</v>
      </c>
      <c r="D76" s="253"/>
      <c r="E76" s="251" t="s">
        <v>385</v>
      </c>
      <c r="F76" s="51"/>
      <c r="G76" s="51"/>
      <c r="H76" s="51"/>
      <c r="I76" s="51"/>
      <c r="J76" s="51"/>
      <c r="K76" s="345"/>
      <c r="L76" s="346"/>
    </row>
    <row r="77" spans="1:15" ht="102" thickBot="1" x14ac:dyDescent="0.25">
      <c r="A77" s="252">
        <v>1</v>
      </c>
      <c r="B77" s="253">
        <v>2</v>
      </c>
      <c r="C77" s="253">
        <v>13</v>
      </c>
      <c r="D77" s="253">
        <v>2</v>
      </c>
      <c r="E77" s="251" t="s">
        <v>386</v>
      </c>
      <c r="F77" s="51" t="s">
        <v>262</v>
      </c>
      <c r="G77" s="51" t="s">
        <v>729</v>
      </c>
      <c r="H77" s="51" t="s">
        <v>263</v>
      </c>
      <c r="I77" s="51" t="s">
        <v>387</v>
      </c>
      <c r="J77" s="51" t="s">
        <v>387</v>
      </c>
      <c r="K77" s="345"/>
      <c r="L77" s="346"/>
      <c r="M77" s="52">
        <v>1</v>
      </c>
    </row>
    <row r="78" spans="1:15" ht="57" thickBot="1" x14ac:dyDescent="0.25">
      <c r="A78" s="252">
        <v>1</v>
      </c>
      <c r="B78" s="253">
        <v>2</v>
      </c>
      <c r="C78" s="253">
        <v>14</v>
      </c>
      <c r="D78" s="253"/>
      <c r="E78" s="51" t="s">
        <v>388</v>
      </c>
      <c r="F78" s="51"/>
      <c r="G78" s="51"/>
      <c r="H78" s="251"/>
      <c r="I78" s="51"/>
      <c r="J78" s="51"/>
      <c r="K78" s="345"/>
      <c r="L78" s="346"/>
    </row>
    <row r="79" spans="1:15" ht="68.25" thickBot="1" x14ac:dyDescent="0.25">
      <c r="A79" s="252">
        <v>1</v>
      </c>
      <c r="B79" s="253">
        <v>2</v>
      </c>
      <c r="C79" s="253">
        <v>14</v>
      </c>
      <c r="D79" s="253">
        <v>4</v>
      </c>
      <c r="E79" s="251" t="s">
        <v>390</v>
      </c>
      <c r="F79" s="51" t="s">
        <v>271</v>
      </c>
      <c r="G79" s="51" t="s">
        <v>391</v>
      </c>
      <c r="H79" s="51" t="s">
        <v>263</v>
      </c>
      <c r="I79" s="51" t="s">
        <v>392</v>
      </c>
      <c r="J79" s="51" t="s">
        <v>392</v>
      </c>
      <c r="K79" s="345"/>
      <c r="L79" s="346"/>
      <c r="M79" s="52">
        <v>1</v>
      </c>
    </row>
    <row r="80" spans="1:15" ht="79.5" thickBot="1" x14ac:dyDescent="0.25">
      <c r="A80" s="252">
        <v>1</v>
      </c>
      <c r="B80" s="253">
        <v>2</v>
      </c>
      <c r="C80" s="253">
        <v>15</v>
      </c>
      <c r="D80" s="253"/>
      <c r="E80" s="51" t="s">
        <v>393</v>
      </c>
      <c r="F80" s="51" t="s">
        <v>271</v>
      </c>
      <c r="G80" s="51" t="s">
        <v>729</v>
      </c>
      <c r="H80" s="51" t="s">
        <v>263</v>
      </c>
      <c r="I80" s="51" t="s">
        <v>394</v>
      </c>
      <c r="J80" s="51" t="s">
        <v>394</v>
      </c>
      <c r="K80" s="345"/>
      <c r="L80" s="346"/>
      <c r="M80" s="52">
        <v>1</v>
      </c>
      <c r="N80" s="52">
        <v>1</v>
      </c>
    </row>
    <row r="81" spans="1:15" ht="34.5" thickBot="1" x14ac:dyDescent="0.25">
      <c r="A81" s="252">
        <v>1</v>
      </c>
      <c r="B81" s="253">
        <v>2</v>
      </c>
      <c r="C81" s="253">
        <v>16</v>
      </c>
      <c r="D81" s="253"/>
      <c r="E81" s="251" t="s">
        <v>395</v>
      </c>
      <c r="F81" s="51"/>
      <c r="G81" s="51"/>
      <c r="H81" s="251"/>
      <c r="I81" s="51"/>
      <c r="J81" s="51"/>
      <c r="K81" s="345"/>
      <c r="L81" s="346"/>
    </row>
    <row r="82" spans="1:15" ht="57" thickBot="1" x14ac:dyDescent="0.25">
      <c r="A82" s="252">
        <v>1</v>
      </c>
      <c r="B82" s="253">
        <v>2</v>
      </c>
      <c r="C82" s="253">
        <v>16</v>
      </c>
      <c r="D82" s="253">
        <v>1</v>
      </c>
      <c r="E82" s="251" t="s">
        <v>396</v>
      </c>
      <c r="F82" s="51" t="s">
        <v>271</v>
      </c>
      <c r="G82" s="51" t="s">
        <v>729</v>
      </c>
      <c r="H82" s="51" t="s">
        <v>263</v>
      </c>
      <c r="I82" s="51" t="s">
        <v>397</v>
      </c>
      <c r="J82" s="51" t="s">
        <v>397</v>
      </c>
      <c r="K82" s="345"/>
      <c r="L82" s="346"/>
      <c r="M82" s="52">
        <v>1</v>
      </c>
      <c r="N82" s="52">
        <v>1</v>
      </c>
      <c r="O82" s="52">
        <v>1</v>
      </c>
    </row>
    <row r="83" spans="1:15" ht="90.75" thickBot="1" x14ac:dyDescent="0.25">
      <c r="A83" s="252">
        <v>1</v>
      </c>
      <c r="B83" s="253">
        <v>2</v>
      </c>
      <c r="C83" s="253">
        <v>16</v>
      </c>
      <c r="D83" s="253">
        <v>2</v>
      </c>
      <c r="E83" s="251" t="s">
        <v>398</v>
      </c>
      <c r="F83" s="51" t="s">
        <v>271</v>
      </c>
      <c r="G83" s="51" t="s">
        <v>729</v>
      </c>
      <c r="H83" s="51" t="s">
        <v>263</v>
      </c>
      <c r="I83" s="51" t="s">
        <v>399</v>
      </c>
      <c r="J83" s="51" t="s">
        <v>399</v>
      </c>
      <c r="K83" s="345"/>
      <c r="L83" s="346"/>
      <c r="M83" s="52">
        <v>1</v>
      </c>
      <c r="N83" s="52">
        <v>1</v>
      </c>
      <c r="O83" s="52">
        <v>1</v>
      </c>
    </row>
    <row r="84" spans="1:15" ht="102" thickBot="1" x14ac:dyDescent="0.25">
      <c r="A84" s="252">
        <v>1</v>
      </c>
      <c r="B84" s="253">
        <v>2</v>
      </c>
      <c r="C84" s="253">
        <v>16</v>
      </c>
      <c r="D84" s="253">
        <v>3</v>
      </c>
      <c r="E84" s="251" t="s">
        <v>400</v>
      </c>
      <c r="F84" s="51" t="s">
        <v>271</v>
      </c>
      <c r="G84" s="51" t="s">
        <v>729</v>
      </c>
      <c r="H84" s="51" t="s">
        <v>263</v>
      </c>
      <c r="I84" s="51" t="s">
        <v>401</v>
      </c>
      <c r="J84" s="51" t="s">
        <v>401</v>
      </c>
      <c r="K84" s="345"/>
      <c r="L84" s="346"/>
      <c r="M84" s="52">
        <v>1</v>
      </c>
      <c r="N84" s="52">
        <v>1</v>
      </c>
      <c r="O84" s="52">
        <v>1</v>
      </c>
    </row>
    <row r="85" spans="1:15" ht="34.5" thickBot="1" x14ac:dyDescent="0.25">
      <c r="A85" s="252">
        <v>1</v>
      </c>
      <c r="B85" s="253">
        <v>2</v>
      </c>
      <c r="C85" s="253">
        <v>17</v>
      </c>
      <c r="D85" s="253"/>
      <c r="E85" s="251" t="s">
        <v>402</v>
      </c>
      <c r="F85" s="51"/>
      <c r="G85" s="51"/>
      <c r="H85" s="51" t="s">
        <v>263</v>
      </c>
      <c r="I85" s="251"/>
      <c r="J85" s="51"/>
      <c r="K85" s="345"/>
      <c r="L85" s="346"/>
    </row>
    <row r="86" spans="1:15" ht="90.75" thickBot="1" x14ac:dyDescent="0.25">
      <c r="A86" s="252">
        <v>1</v>
      </c>
      <c r="B86" s="253">
        <v>2</v>
      </c>
      <c r="C86" s="253">
        <v>17</v>
      </c>
      <c r="D86" s="253">
        <v>1</v>
      </c>
      <c r="E86" s="251" t="s">
        <v>403</v>
      </c>
      <c r="F86" s="51" t="s">
        <v>271</v>
      </c>
      <c r="G86" s="51" t="s">
        <v>729</v>
      </c>
      <c r="H86" s="51" t="s">
        <v>263</v>
      </c>
      <c r="I86" s="51" t="s">
        <v>404</v>
      </c>
      <c r="J86" s="51" t="s">
        <v>404</v>
      </c>
      <c r="K86" s="345"/>
      <c r="L86" s="346"/>
      <c r="M86" s="52">
        <v>1</v>
      </c>
      <c r="N86" s="52">
        <v>1</v>
      </c>
      <c r="O86" s="52">
        <v>1</v>
      </c>
    </row>
    <row r="87" spans="1:15" ht="45.75" thickBot="1" x14ac:dyDescent="0.25">
      <c r="A87" s="252">
        <v>1</v>
      </c>
      <c r="B87" s="253">
        <v>2</v>
      </c>
      <c r="C87" s="253">
        <v>17</v>
      </c>
      <c r="D87" s="253">
        <v>2</v>
      </c>
      <c r="E87" s="251" t="s">
        <v>405</v>
      </c>
      <c r="F87" s="51" t="s">
        <v>271</v>
      </c>
      <c r="G87" s="51" t="s">
        <v>729</v>
      </c>
      <c r="H87" s="51" t="s">
        <v>263</v>
      </c>
      <c r="I87" s="51" t="s">
        <v>341</v>
      </c>
      <c r="J87" s="51" t="s">
        <v>341</v>
      </c>
      <c r="K87" s="345"/>
      <c r="L87" s="346"/>
      <c r="M87" s="52">
        <v>1</v>
      </c>
      <c r="N87" s="52">
        <v>1</v>
      </c>
      <c r="O87" s="52">
        <v>1</v>
      </c>
    </row>
    <row r="88" spans="1:15" ht="124.5" thickBot="1" x14ac:dyDescent="0.25">
      <c r="A88" s="252">
        <v>1</v>
      </c>
      <c r="B88" s="253">
        <v>2</v>
      </c>
      <c r="C88" s="253">
        <v>17</v>
      </c>
      <c r="D88" s="253">
        <v>3</v>
      </c>
      <c r="E88" s="251" t="s">
        <v>406</v>
      </c>
      <c r="F88" s="51" t="s">
        <v>271</v>
      </c>
      <c r="G88" s="51" t="s">
        <v>729</v>
      </c>
      <c r="H88" s="51" t="s">
        <v>263</v>
      </c>
      <c r="I88" s="251" t="s">
        <v>407</v>
      </c>
      <c r="J88" s="251" t="s">
        <v>407</v>
      </c>
      <c r="K88" s="345"/>
      <c r="L88" s="346"/>
      <c r="M88" s="52">
        <v>1</v>
      </c>
      <c r="N88" s="52">
        <v>1</v>
      </c>
      <c r="O88" s="52">
        <v>1</v>
      </c>
    </row>
    <row r="89" spans="1:15" ht="21.75" thickBot="1" x14ac:dyDescent="0.25">
      <c r="A89" s="260">
        <v>1</v>
      </c>
      <c r="B89" s="261">
        <v>3</v>
      </c>
      <c r="C89" s="261"/>
      <c r="D89" s="261"/>
      <c r="E89" s="262" t="s">
        <v>228</v>
      </c>
      <c r="F89" s="51"/>
      <c r="G89" s="51"/>
      <c r="H89" s="51"/>
      <c r="I89" s="251"/>
      <c r="J89" s="251"/>
      <c r="K89" s="337"/>
      <c r="L89" s="338"/>
      <c r="M89" s="52">
        <f>SUM(M90:M118)</f>
        <v>23</v>
      </c>
      <c r="N89" s="52">
        <f>SUM(N90:N118)</f>
        <v>22</v>
      </c>
      <c r="O89" s="52">
        <f>SUM(O90:O118)</f>
        <v>20</v>
      </c>
    </row>
    <row r="90" spans="1:15" ht="113.25" thickBot="1" x14ac:dyDescent="0.25">
      <c r="A90" s="252">
        <v>1</v>
      </c>
      <c r="B90" s="253">
        <v>3</v>
      </c>
      <c r="C90" s="253">
        <v>1</v>
      </c>
      <c r="D90" s="253"/>
      <c r="E90" s="251" t="s">
        <v>85</v>
      </c>
      <c r="F90" s="51" t="s">
        <v>408</v>
      </c>
      <c r="G90" s="51" t="s">
        <v>729</v>
      </c>
      <c r="H90" s="51" t="s">
        <v>263</v>
      </c>
      <c r="I90" s="51" t="s">
        <v>409</v>
      </c>
      <c r="J90" s="51" t="s">
        <v>409</v>
      </c>
      <c r="K90" s="337"/>
      <c r="L90" s="338"/>
      <c r="M90" s="52">
        <v>1</v>
      </c>
      <c r="N90" s="52">
        <v>1</v>
      </c>
      <c r="O90" s="52">
        <v>1</v>
      </c>
    </row>
    <row r="91" spans="1:15" ht="102" thickBot="1" x14ac:dyDescent="0.25">
      <c r="A91" s="252">
        <v>1</v>
      </c>
      <c r="B91" s="253">
        <v>3</v>
      </c>
      <c r="C91" s="253">
        <v>2</v>
      </c>
      <c r="D91" s="253"/>
      <c r="E91" s="251" t="s">
        <v>410</v>
      </c>
      <c r="F91" s="51" t="s">
        <v>271</v>
      </c>
      <c r="G91" s="51" t="s">
        <v>729</v>
      </c>
      <c r="H91" s="51" t="s">
        <v>263</v>
      </c>
      <c r="I91" s="51" t="s">
        <v>411</v>
      </c>
      <c r="J91" s="51" t="s">
        <v>411</v>
      </c>
      <c r="K91" s="337"/>
      <c r="L91" s="338"/>
      <c r="M91" s="52">
        <v>1</v>
      </c>
      <c r="N91" s="52">
        <v>1</v>
      </c>
      <c r="O91" s="52">
        <v>1</v>
      </c>
    </row>
    <row r="92" spans="1:15" ht="113.25" thickBot="1" x14ac:dyDescent="0.25">
      <c r="A92" s="252">
        <v>1</v>
      </c>
      <c r="B92" s="253">
        <v>3</v>
      </c>
      <c r="C92" s="253">
        <v>3</v>
      </c>
      <c r="D92" s="253"/>
      <c r="E92" s="251" t="s">
        <v>412</v>
      </c>
      <c r="F92" s="51" t="s">
        <v>413</v>
      </c>
      <c r="G92" s="51" t="s">
        <v>729</v>
      </c>
      <c r="H92" s="51" t="s">
        <v>263</v>
      </c>
      <c r="I92" s="51" t="s">
        <v>414</v>
      </c>
      <c r="J92" s="51" t="s">
        <v>414</v>
      </c>
      <c r="K92" s="337"/>
      <c r="L92" s="338"/>
      <c r="M92" s="52">
        <v>1</v>
      </c>
      <c r="N92" s="52">
        <v>1</v>
      </c>
      <c r="O92" s="52">
        <v>1</v>
      </c>
    </row>
    <row r="93" spans="1:15" ht="34.5" thickBot="1" x14ac:dyDescent="0.25">
      <c r="A93" s="252">
        <v>1</v>
      </c>
      <c r="B93" s="253">
        <v>3</v>
      </c>
      <c r="C93" s="253">
        <v>4</v>
      </c>
      <c r="D93" s="253"/>
      <c r="E93" s="251" t="s">
        <v>415</v>
      </c>
      <c r="F93" s="51"/>
      <c r="G93" s="51"/>
      <c r="H93" s="51"/>
      <c r="I93" s="51"/>
      <c r="J93" s="51"/>
      <c r="K93" s="337"/>
      <c r="L93" s="338"/>
    </row>
    <row r="94" spans="1:15" ht="113.25" thickBot="1" x14ac:dyDescent="0.25">
      <c r="A94" s="252">
        <v>1</v>
      </c>
      <c r="B94" s="253">
        <v>3</v>
      </c>
      <c r="C94" s="253">
        <v>4</v>
      </c>
      <c r="D94" s="253">
        <v>1</v>
      </c>
      <c r="E94" s="251" t="s">
        <v>416</v>
      </c>
      <c r="F94" s="51" t="s">
        <v>413</v>
      </c>
      <c r="G94" s="51" t="s">
        <v>729</v>
      </c>
      <c r="H94" s="51" t="s">
        <v>263</v>
      </c>
      <c r="I94" s="51" t="s">
        <v>417</v>
      </c>
      <c r="J94" s="51" t="s">
        <v>417</v>
      </c>
      <c r="K94" s="337"/>
      <c r="L94" s="338"/>
      <c r="M94" s="52">
        <v>1</v>
      </c>
      <c r="N94" s="52">
        <v>1</v>
      </c>
      <c r="O94" s="52">
        <v>1</v>
      </c>
    </row>
    <row r="95" spans="1:15" ht="113.25" thickBot="1" x14ac:dyDescent="0.25">
      <c r="A95" s="252">
        <v>1</v>
      </c>
      <c r="B95" s="253">
        <v>3</v>
      </c>
      <c r="C95" s="253">
        <v>4</v>
      </c>
      <c r="D95" s="253">
        <v>2</v>
      </c>
      <c r="E95" s="251" t="s">
        <v>418</v>
      </c>
      <c r="F95" s="51" t="s">
        <v>413</v>
      </c>
      <c r="G95" s="51" t="s">
        <v>729</v>
      </c>
      <c r="H95" s="51" t="s">
        <v>263</v>
      </c>
      <c r="I95" s="51" t="s">
        <v>419</v>
      </c>
      <c r="J95" s="51" t="s">
        <v>419</v>
      </c>
      <c r="K95" s="337"/>
      <c r="L95" s="338"/>
      <c r="M95" s="52">
        <v>1</v>
      </c>
      <c r="N95" s="52">
        <v>1</v>
      </c>
      <c r="O95" s="52">
        <v>1</v>
      </c>
    </row>
    <row r="96" spans="1:15" ht="113.25" thickBot="1" x14ac:dyDescent="0.25">
      <c r="A96" s="252">
        <v>1</v>
      </c>
      <c r="B96" s="253">
        <v>3</v>
      </c>
      <c r="C96" s="253">
        <v>4</v>
      </c>
      <c r="D96" s="253">
        <v>3</v>
      </c>
      <c r="E96" s="251" t="s">
        <v>420</v>
      </c>
      <c r="F96" s="51" t="s">
        <v>413</v>
      </c>
      <c r="G96" s="51" t="s">
        <v>729</v>
      </c>
      <c r="H96" s="51" t="s">
        <v>263</v>
      </c>
      <c r="I96" s="51" t="s">
        <v>421</v>
      </c>
      <c r="J96" s="51" t="s">
        <v>421</v>
      </c>
      <c r="K96" s="337"/>
      <c r="L96" s="338"/>
      <c r="M96" s="52">
        <v>1</v>
      </c>
      <c r="N96" s="52">
        <v>1</v>
      </c>
      <c r="O96" s="52">
        <v>1</v>
      </c>
    </row>
    <row r="97" spans="1:15" ht="169.5" thickBot="1" x14ac:dyDescent="0.25">
      <c r="A97" s="252">
        <v>1</v>
      </c>
      <c r="B97" s="253">
        <v>3</v>
      </c>
      <c r="C97" s="253">
        <v>4</v>
      </c>
      <c r="D97" s="253">
        <v>4</v>
      </c>
      <c r="E97" s="251" t="s">
        <v>422</v>
      </c>
      <c r="F97" s="51" t="s">
        <v>423</v>
      </c>
      <c r="G97" s="51" t="s">
        <v>729</v>
      </c>
      <c r="H97" s="51" t="s">
        <v>263</v>
      </c>
      <c r="I97" s="51" t="s">
        <v>421</v>
      </c>
      <c r="J97" s="51" t="s">
        <v>421</v>
      </c>
      <c r="K97" s="337"/>
      <c r="L97" s="338"/>
      <c r="M97" s="52">
        <v>1</v>
      </c>
      <c r="N97" s="52">
        <v>1</v>
      </c>
      <c r="O97" s="52">
        <v>1</v>
      </c>
    </row>
    <row r="98" spans="1:15" ht="113.25" thickBot="1" x14ac:dyDescent="0.25">
      <c r="A98" s="252">
        <v>1</v>
      </c>
      <c r="B98" s="253">
        <v>3</v>
      </c>
      <c r="C98" s="253">
        <v>5</v>
      </c>
      <c r="D98" s="253"/>
      <c r="E98" s="251" t="s">
        <v>424</v>
      </c>
      <c r="F98" s="51" t="s">
        <v>413</v>
      </c>
      <c r="G98" s="51" t="s">
        <v>729</v>
      </c>
      <c r="H98" s="51" t="s">
        <v>263</v>
      </c>
      <c r="I98" s="51" t="s">
        <v>425</v>
      </c>
      <c r="J98" s="51" t="s">
        <v>425</v>
      </c>
      <c r="K98" s="337"/>
      <c r="L98" s="338"/>
      <c r="M98" s="52">
        <v>1</v>
      </c>
      <c r="N98" s="52">
        <v>1</v>
      </c>
      <c r="O98" s="52">
        <v>1</v>
      </c>
    </row>
    <row r="99" spans="1:15" ht="113.25" thickBot="1" x14ac:dyDescent="0.25">
      <c r="A99" s="252">
        <v>1</v>
      </c>
      <c r="B99" s="253">
        <v>3</v>
      </c>
      <c r="C99" s="253">
        <v>6</v>
      </c>
      <c r="D99" s="253"/>
      <c r="E99" s="251" t="s">
        <v>426</v>
      </c>
      <c r="F99" s="51" t="s">
        <v>413</v>
      </c>
      <c r="G99" s="51" t="s">
        <v>729</v>
      </c>
      <c r="H99" s="51" t="s">
        <v>263</v>
      </c>
      <c r="I99" s="51" t="s">
        <v>365</v>
      </c>
      <c r="J99" s="51" t="s">
        <v>365</v>
      </c>
      <c r="K99" s="337"/>
      <c r="L99" s="338"/>
      <c r="M99" s="52">
        <v>1</v>
      </c>
      <c r="N99" s="52">
        <v>1</v>
      </c>
      <c r="O99" s="52">
        <v>1</v>
      </c>
    </row>
    <row r="100" spans="1:15" ht="113.25" thickBot="1" x14ac:dyDescent="0.25">
      <c r="A100" s="252">
        <v>1</v>
      </c>
      <c r="B100" s="253">
        <v>3</v>
      </c>
      <c r="C100" s="253">
        <v>7</v>
      </c>
      <c r="D100" s="253"/>
      <c r="E100" s="251" t="s">
        <v>427</v>
      </c>
      <c r="F100" s="51" t="s">
        <v>413</v>
      </c>
      <c r="G100" s="51" t="s">
        <v>729</v>
      </c>
      <c r="H100" s="51" t="s">
        <v>263</v>
      </c>
      <c r="I100" s="51" t="s">
        <v>428</v>
      </c>
      <c r="J100" s="51" t="s">
        <v>428</v>
      </c>
      <c r="K100" s="337"/>
      <c r="L100" s="338"/>
      <c r="M100" s="52">
        <v>1</v>
      </c>
      <c r="N100" s="52">
        <v>1</v>
      </c>
      <c r="O100" s="52">
        <v>1</v>
      </c>
    </row>
    <row r="101" spans="1:15" ht="57" thickBot="1" x14ac:dyDescent="0.25">
      <c r="A101" s="252">
        <v>1</v>
      </c>
      <c r="B101" s="253">
        <v>3</v>
      </c>
      <c r="C101" s="253">
        <v>8</v>
      </c>
      <c r="D101" s="253"/>
      <c r="E101" s="251" t="s">
        <v>429</v>
      </c>
      <c r="F101" s="51"/>
      <c r="G101" s="263"/>
      <c r="H101" s="51"/>
      <c r="I101" s="51"/>
      <c r="J101" s="51"/>
      <c r="K101" s="337"/>
      <c r="L101" s="338"/>
    </row>
    <row r="102" spans="1:15" ht="113.25" thickBot="1" x14ac:dyDescent="0.25">
      <c r="A102" s="252">
        <v>1</v>
      </c>
      <c r="B102" s="253">
        <v>3</v>
      </c>
      <c r="C102" s="253">
        <v>8</v>
      </c>
      <c r="D102" s="253">
        <v>2</v>
      </c>
      <c r="E102" s="251" t="s">
        <v>430</v>
      </c>
      <c r="F102" s="51" t="s">
        <v>413</v>
      </c>
      <c r="G102" s="51" t="s">
        <v>431</v>
      </c>
      <c r="H102" s="51" t="s">
        <v>263</v>
      </c>
      <c r="I102" s="51" t="s">
        <v>307</v>
      </c>
      <c r="J102" s="51" t="s">
        <v>307</v>
      </c>
      <c r="K102" s="337"/>
      <c r="L102" s="338"/>
      <c r="M102" s="52">
        <v>1</v>
      </c>
      <c r="N102" s="52">
        <v>1</v>
      </c>
    </row>
    <row r="103" spans="1:15" ht="23.25" thickBot="1" x14ac:dyDescent="0.25">
      <c r="A103" s="252">
        <v>1</v>
      </c>
      <c r="B103" s="253">
        <v>3</v>
      </c>
      <c r="C103" s="253">
        <v>9</v>
      </c>
      <c r="D103" s="253"/>
      <c r="E103" s="251" t="s">
        <v>432</v>
      </c>
      <c r="F103" s="51"/>
      <c r="G103" s="51"/>
      <c r="H103" s="51"/>
      <c r="I103" s="51"/>
      <c r="J103" s="51"/>
      <c r="K103" s="337"/>
      <c r="L103" s="338"/>
    </row>
    <row r="104" spans="1:15" ht="113.25" thickBot="1" x14ac:dyDescent="0.25">
      <c r="A104" s="252">
        <v>1</v>
      </c>
      <c r="B104" s="253">
        <v>3</v>
      </c>
      <c r="C104" s="253">
        <v>9</v>
      </c>
      <c r="D104" s="253">
        <v>1</v>
      </c>
      <c r="E104" s="251" t="s">
        <v>433</v>
      </c>
      <c r="F104" s="51" t="s">
        <v>413</v>
      </c>
      <c r="G104" s="51" t="s">
        <v>731</v>
      </c>
      <c r="H104" s="51" t="s">
        <v>263</v>
      </c>
      <c r="I104" s="51" t="s">
        <v>434</v>
      </c>
      <c r="J104" s="51" t="s">
        <v>434</v>
      </c>
      <c r="K104" s="337"/>
      <c r="L104" s="338"/>
      <c r="M104" s="52">
        <v>1</v>
      </c>
      <c r="N104" s="52">
        <v>1</v>
      </c>
    </row>
    <row r="105" spans="1:15" ht="113.25" thickBot="1" x14ac:dyDescent="0.25">
      <c r="A105" s="252">
        <v>1</v>
      </c>
      <c r="B105" s="253">
        <v>3</v>
      </c>
      <c r="C105" s="253">
        <v>9</v>
      </c>
      <c r="D105" s="253">
        <v>2</v>
      </c>
      <c r="E105" s="251" t="s">
        <v>435</v>
      </c>
      <c r="F105" s="51" t="s">
        <v>413</v>
      </c>
      <c r="G105" s="51" t="s">
        <v>729</v>
      </c>
      <c r="H105" s="51" t="s">
        <v>263</v>
      </c>
      <c r="I105" s="51" t="s">
        <v>436</v>
      </c>
      <c r="J105" s="51" t="s">
        <v>436</v>
      </c>
      <c r="K105" s="337"/>
      <c r="L105" s="338"/>
      <c r="M105" s="52">
        <v>1</v>
      </c>
      <c r="N105" s="52">
        <v>1</v>
      </c>
      <c r="O105" s="52">
        <v>1</v>
      </c>
    </row>
    <row r="106" spans="1:15" ht="113.25" thickBot="1" x14ac:dyDescent="0.25">
      <c r="A106" s="252">
        <v>1</v>
      </c>
      <c r="B106" s="253">
        <v>3</v>
      </c>
      <c r="C106" s="253">
        <v>10</v>
      </c>
      <c r="D106" s="253"/>
      <c r="E106" s="51" t="s">
        <v>437</v>
      </c>
      <c r="F106" s="51" t="s">
        <v>413</v>
      </c>
      <c r="G106" s="51" t="s">
        <v>729</v>
      </c>
      <c r="H106" s="51" t="s">
        <v>263</v>
      </c>
      <c r="I106" s="51" t="s">
        <v>384</v>
      </c>
      <c r="J106" s="51" t="s">
        <v>384</v>
      </c>
      <c r="K106" s="337"/>
      <c r="L106" s="338"/>
      <c r="M106" s="52">
        <v>1</v>
      </c>
      <c r="N106" s="52">
        <v>1</v>
      </c>
      <c r="O106" s="52">
        <v>1</v>
      </c>
    </row>
    <row r="107" spans="1:15" ht="90.75" thickBot="1" x14ac:dyDescent="0.25">
      <c r="A107" s="252">
        <v>1</v>
      </c>
      <c r="B107" s="253">
        <v>3</v>
      </c>
      <c r="C107" s="253">
        <v>11</v>
      </c>
      <c r="D107" s="253"/>
      <c r="E107" s="251" t="s">
        <v>438</v>
      </c>
      <c r="F107" s="51"/>
      <c r="G107" s="51"/>
      <c r="H107" s="51"/>
      <c r="I107" s="51"/>
      <c r="J107" s="51"/>
      <c r="K107" s="337"/>
      <c r="L107" s="338"/>
    </row>
    <row r="108" spans="1:15" ht="113.25" thickBot="1" x14ac:dyDescent="0.25">
      <c r="A108" s="252">
        <v>1</v>
      </c>
      <c r="B108" s="253">
        <v>3</v>
      </c>
      <c r="C108" s="253">
        <v>11</v>
      </c>
      <c r="D108" s="253">
        <v>3</v>
      </c>
      <c r="E108" s="251" t="s">
        <v>439</v>
      </c>
      <c r="F108" s="51" t="s">
        <v>413</v>
      </c>
      <c r="G108" s="51" t="s">
        <v>391</v>
      </c>
      <c r="H108" s="51" t="s">
        <v>263</v>
      </c>
      <c r="I108" s="51" t="s">
        <v>389</v>
      </c>
      <c r="J108" s="51" t="s">
        <v>389</v>
      </c>
      <c r="K108" s="337"/>
      <c r="L108" s="338"/>
      <c r="M108" s="52">
        <v>1</v>
      </c>
    </row>
    <row r="109" spans="1:15" ht="113.25" thickBot="1" x14ac:dyDescent="0.25">
      <c r="A109" s="252">
        <v>1</v>
      </c>
      <c r="B109" s="253">
        <v>3</v>
      </c>
      <c r="C109" s="253">
        <v>11</v>
      </c>
      <c r="D109" s="253">
        <v>4</v>
      </c>
      <c r="E109" s="251" t="s">
        <v>390</v>
      </c>
      <c r="F109" s="51" t="s">
        <v>413</v>
      </c>
      <c r="G109" s="51"/>
      <c r="H109" s="51"/>
      <c r="I109" s="51" t="s">
        <v>392</v>
      </c>
      <c r="J109" s="51" t="s">
        <v>392</v>
      </c>
      <c r="K109" s="337"/>
      <c r="L109" s="338"/>
      <c r="M109" s="52">
        <v>1</v>
      </c>
      <c r="N109" s="52">
        <v>1</v>
      </c>
      <c r="O109" s="52">
        <v>1</v>
      </c>
    </row>
    <row r="110" spans="1:15" ht="34.5" thickBot="1" x14ac:dyDescent="0.25">
      <c r="A110" s="252">
        <v>1</v>
      </c>
      <c r="B110" s="253">
        <v>3</v>
      </c>
      <c r="C110" s="253">
        <v>12</v>
      </c>
      <c r="D110" s="253"/>
      <c r="E110" s="251" t="s">
        <v>440</v>
      </c>
      <c r="F110" s="51"/>
      <c r="G110" s="51"/>
      <c r="H110" s="51"/>
      <c r="I110" s="51"/>
      <c r="J110" s="51"/>
      <c r="K110" s="337"/>
      <c r="L110" s="338"/>
    </row>
    <row r="111" spans="1:15" ht="113.25" thickBot="1" x14ac:dyDescent="0.25">
      <c r="A111" s="252">
        <v>1</v>
      </c>
      <c r="B111" s="253">
        <v>3</v>
      </c>
      <c r="C111" s="253">
        <v>12</v>
      </c>
      <c r="D111" s="253">
        <v>1</v>
      </c>
      <c r="E111" s="251" t="s">
        <v>441</v>
      </c>
      <c r="F111" s="51" t="s">
        <v>413</v>
      </c>
      <c r="G111" s="51" t="s">
        <v>729</v>
      </c>
      <c r="H111" s="51" t="s">
        <v>263</v>
      </c>
      <c r="I111" s="51" t="s">
        <v>442</v>
      </c>
      <c r="J111" s="51" t="s">
        <v>442</v>
      </c>
      <c r="K111" s="337"/>
      <c r="L111" s="338"/>
      <c r="M111" s="52">
        <v>1</v>
      </c>
      <c r="N111" s="52">
        <v>1</v>
      </c>
      <c r="O111" s="52">
        <v>1</v>
      </c>
    </row>
    <row r="112" spans="1:15" ht="113.25" thickBot="1" x14ac:dyDescent="0.25">
      <c r="A112" s="252">
        <v>1</v>
      </c>
      <c r="B112" s="253">
        <v>3</v>
      </c>
      <c r="C112" s="253">
        <v>12</v>
      </c>
      <c r="D112" s="253">
        <v>2</v>
      </c>
      <c r="E112" s="251" t="s">
        <v>443</v>
      </c>
      <c r="F112" s="51" t="s">
        <v>413</v>
      </c>
      <c r="G112" s="51" t="s">
        <v>729</v>
      </c>
      <c r="H112" s="51" t="s">
        <v>263</v>
      </c>
      <c r="I112" s="51" t="s">
        <v>444</v>
      </c>
      <c r="J112" s="51" t="s">
        <v>444</v>
      </c>
      <c r="K112" s="337"/>
      <c r="L112" s="338"/>
      <c r="M112" s="52">
        <v>1</v>
      </c>
      <c r="N112" s="52">
        <v>1</v>
      </c>
      <c r="O112" s="52">
        <v>1</v>
      </c>
    </row>
    <row r="113" spans="1:15" ht="113.25" thickBot="1" x14ac:dyDescent="0.25">
      <c r="A113" s="252">
        <v>1</v>
      </c>
      <c r="B113" s="253">
        <v>3</v>
      </c>
      <c r="C113" s="253">
        <v>12</v>
      </c>
      <c r="D113" s="253">
        <v>3</v>
      </c>
      <c r="E113" s="251" t="s">
        <v>445</v>
      </c>
      <c r="F113" s="51" t="s">
        <v>413</v>
      </c>
      <c r="G113" s="51" t="s">
        <v>729</v>
      </c>
      <c r="H113" s="51" t="s">
        <v>263</v>
      </c>
      <c r="I113" s="51" t="s">
        <v>446</v>
      </c>
      <c r="J113" s="51" t="s">
        <v>446</v>
      </c>
      <c r="K113" s="337"/>
      <c r="L113" s="338"/>
      <c r="M113" s="52">
        <v>1</v>
      </c>
      <c r="N113" s="52">
        <v>1</v>
      </c>
      <c r="O113" s="52">
        <v>1</v>
      </c>
    </row>
    <row r="114" spans="1:15" ht="34.5" thickBot="1" x14ac:dyDescent="0.25">
      <c r="A114" s="252">
        <v>1</v>
      </c>
      <c r="B114" s="253">
        <v>3</v>
      </c>
      <c r="C114" s="253">
        <v>13</v>
      </c>
      <c r="D114" s="253"/>
      <c r="E114" s="251" t="s">
        <v>447</v>
      </c>
      <c r="F114" s="51"/>
      <c r="G114" s="51"/>
      <c r="H114" s="51"/>
      <c r="I114" s="51"/>
      <c r="J114" s="51"/>
      <c r="K114" s="337"/>
      <c r="L114" s="338"/>
    </row>
    <row r="115" spans="1:15" ht="113.25" thickBot="1" x14ac:dyDescent="0.25">
      <c r="A115" s="252">
        <v>1</v>
      </c>
      <c r="B115" s="253">
        <v>3</v>
      </c>
      <c r="C115" s="253">
        <v>13</v>
      </c>
      <c r="D115" s="253">
        <v>1</v>
      </c>
      <c r="E115" s="251" t="s">
        <v>448</v>
      </c>
      <c r="F115" s="51" t="s">
        <v>413</v>
      </c>
      <c r="G115" s="51" t="s">
        <v>729</v>
      </c>
      <c r="H115" s="51" t="s">
        <v>263</v>
      </c>
      <c r="I115" s="51" t="s">
        <v>404</v>
      </c>
      <c r="J115" s="51" t="s">
        <v>404</v>
      </c>
      <c r="K115" s="337"/>
      <c r="L115" s="338"/>
      <c r="M115" s="52">
        <v>1</v>
      </c>
      <c r="N115" s="52">
        <v>1</v>
      </c>
      <c r="O115" s="52">
        <v>1</v>
      </c>
    </row>
    <row r="116" spans="1:15" ht="113.25" thickBot="1" x14ac:dyDescent="0.25">
      <c r="A116" s="252">
        <v>1</v>
      </c>
      <c r="B116" s="253">
        <v>3</v>
      </c>
      <c r="C116" s="253">
        <v>13</v>
      </c>
      <c r="D116" s="253">
        <v>2</v>
      </c>
      <c r="E116" s="251" t="s">
        <v>449</v>
      </c>
      <c r="F116" s="51" t="s">
        <v>413</v>
      </c>
      <c r="G116" s="51" t="s">
        <v>729</v>
      </c>
      <c r="H116" s="51" t="s">
        <v>263</v>
      </c>
      <c r="I116" s="51" t="s">
        <v>341</v>
      </c>
      <c r="J116" s="51" t="s">
        <v>341</v>
      </c>
      <c r="K116" s="337"/>
      <c r="L116" s="338"/>
      <c r="M116" s="52">
        <v>1</v>
      </c>
      <c r="N116" s="52">
        <v>1</v>
      </c>
      <c r="O116" s="52">
        <v>1</v>
      </c>
    </row>
    <row r="117" spans="1:15" ht="124.5" thickBot="1" x14ac:dyDescent="0.25">
      <c r="A117" s="252">
        <v>1</v>
      </c>
      <c r="B117" s="253">
        <v>3</v>
      </c>
      <c r="C117" s="253">
        <v>13</v>
      </c>
      <c r="D117" s="253">
        <v>3</v>
      </c>
      <c r="E117" s="251" t="s">
        <v>450</v>
      </c>
      <c r="F117" s="51" t="s">
        <v>413</v>
      </c>
      <c r="G117" s="51" t="s">
        <v>729</v>
      </c>
      <c r="H117" s="51" t="s">
        <v>263</v>
      </c>
      <c r="I117" s="251" t="s">
        <v>451</v>
      </c>
      <c r="J117" s="251" t="s">
        <v>451</v>
      </c>
      <c r="K117" s="337"/>
      <c r="L117" s="338"/>
      <c r="M117" s="52">
        <v>1</v>
      </c>
      <c r="N117" s="52">
        <v>1</v>
      </c>
      <c r="O117" s="52">
        <v>1</v>
      </c>
    </row>
    <row r="118" spans="1:15" ht="113.25" thickBot="1" x14ac:dyDescent="0.25">
      <c r="A118" s="264">
        <v>1</v>
      </c>
      <c r="B118" s="264">
        <v>3</v>
      </c>
      <c r="C118" s="264">
        <v>14</v>
      </c>
      <c r="D118" s="264"/>
      <c r="E118" s="265" t="s">
        <v>452</v>
      </c>
      <c r="F118" s="266" t="s">
        <v>262</v>
      </c>
      <c r="G118" s="51" t="s">
        <v>729</v>
      </c>
      <c r="H118" s="266" t="s">
        <v>263</v>
      </c>
      <c r="I118" s="266" t="s">
        <v>453</v>
      </c>
      <c r="J118" s="266" t="s">
        <v>453</v>
      </c>
      <c r="K118" s="350"/>
      <c r="L118" s="351"/>
      <c r="M118" s="52">
        <v>1</v>
      </c>
      <c r="N118" s="52">
        <v>1</v>
      </c>
      <c r="O118" s="52">
        <v>1</v>
      </c>
    </row>
    <row r="119" spans="1:15" ht="12" thickBot="1" x14ac:dyDescent="0.25">
      <c r="A119" s="252">
        <v>1</v>
      </c>
      <c r="B119" s="253">
        <v>4</v>
      </c>
      <c r="C119" s="253"/>
      <c r="D119" s="253"/>
      <c r="E119" s="259" t="s">
        <v>454</v>
      </c>
      <c r="F119" s="51"/>
      <c r="G119" s="51"/>
      <c r="H119" s="51"/>
      <c r="I119" s="51"/>
      <c r="J119" s="51"/>
      <c r="K119" s="337"/>
      <c r="L119" s="338"/>
      <c r="M119" s="52">
        <f>SUM(M120:M144)</f>
        <v>16</v>
      </c>
      <c r="N119" s="52">
        <f>SUM(N120:N144)</f>
        <v>16</v>
      </c>
      <c r="O119" s="52">
        <f>SUM(O120:O144)</f>
        <v>16</v>
      </c>
    </row>
    <row r="120" spans="1:15" ht="23.25" thickBot="1" x14ac:dyDescent="0.25">
      <c r="A120" s="252">
        <v>1</v>
      </c>
      <c r="B120" s="253">
        <v>4</v>
      </c>
      <c r="C120" s="253">
        <v>1</v>
      </c>
      <c r="D120" s="253"/>
      <c r="E120" s="251" t="s">
        <v>455</v>
      </c>
      <c r="F120" s="51"/>
      <c r="G120" s="51"/>
      <c r="H120" s="51"/>
      <c r="I120" s="51"/>
      <c r="J120" s="51"/>
      <c r="K120" s="337"/>
      <c r="L120" s="338"/>
    </row>
    <row r="121" spans="1:15" ht="56.25" x14ac:dyDescent="0.2">
      <c r="A121" s="354">
        <v>1</v>
      </c>
      <c r="B121" s="354">
        <v>4</v>
      </c>
      <c r="C121" s="354">
        <v>1</v>
      </c>
      <c r="D121" s="354">
        <v>1</v>
      </c>
      <c r="E121" s="356" t="s">
        <v>456</v>
      </c>
      <c r="F121" s="267" t="s">
        <v>457</v>
      </c>
      <c r="G121" s="358" t="s">
        <v>588</v>
      </c>
      <c r="H121" s="358" t="s">
        <v>588</v>
      </c>
      <c r="I121" s="267" t="s">
        <v>459</v>
      </c>
      <c r="J121" s="267" t="s">
        <v>459</v>
      </c>
      <c r="K121" s="350"/>
      <c r="L121" s="351"/>
      <c r="M121" s="52">
        <v>1</v>
      </c>
      <c r="N121" s="52">
        <v>1</v>
      </c>
      <c r="O121" s="52">
        <v>1</v>
      </c>
    </row>
    <row r="122" spans="1:15" ht="57" thickBot="1" x14ac:dyDescent="0.25">
      <c r="A122" s="355"/>
      <c r="B122" s="355"/>
      <c r="C122" s="355"/>
      <c r="D122" s="355"/>
      <c r="E122" s="357"/>
      <c r="F122" s="51" t="s">
        <v>458</v>
      </c>
      <c r="G122" s="359"/>
      <c r="H122" s="359"/>
      <c r="I122" s="51" t="s">
        <v>460</v>
      </c>
      <c r="J122" s="51" t="s">
        <v>460</v>
      </c>
      <c r="K122" s="352"/>
      <c r="L122" s="353"/>
    </row>
    <row r="123" spans="1:15" ht="56.25" x14ac:dyDescent="0.2">
      <c r="A123" s="354">
        <v>1</v>
      </c>
      <c r="B123" s="354">
        <v>4</v>
      </c>
      <c r="C123" s="354">
        <v>1</v>
      </c>
      <c r="D123" s="354">
        <v>2</v>
      </c>
      <c r="E123" s="356" t="s">
        <v>461</v>
      </c>
      <c r="F123" s="267" t="s">
        <v>462</v>
      </c>
      <c r="G123" s="358" t="s">
        <v>589</v>
      </c>
      <c r="H123" s="358" t="s">
        <v>589</v>
      </c>
      <c r="I123" s="358" t="s">
        <v>464</v>
      </c>
      <c r="J123" s="358" t="s">
        <v>465</v>
      </c>
      <c r="K123" s="350"/>
      <c r="L123" s="351"/>
      <c r="M123" s="52">
        <v>1</v>
      </c>
      <c r="N123" s="52">
        <v>1</v>
      </c>
      <c r="O123" s="52">
        <v>1</v>
      </c>
    </row>
    <row r="124" spans="1:15" ht="45.75" thickBot="1" x14ac:dyDescent="0.25">
      <c r="A124" s="355"/>
      <c r="B124" s="355"/>
      <c r="C124" s="355"/>
      <c r="D124" s="355"/>
      <c r="E124" s="357"/>
      <c r="F124" s="51" t="s">
        <v>463</v>
      </c>
      <c r="G124" s="359"/>
      <c r="H124" s="359"/>
      <c r="I124" s="359"/>
      <c r="J124" s="359"/>
      <c r="K124" s="352"/>
      <c r="L124" s="353"/>
    </row>
    <row r="125" spans="1:15" ht="33.75" x14ac:dyDescent="0.2">
      <c r="A125" s="354">
        <v>1</v>
      </c>
      <c r="B125" s="354">
        <v>4</v>
      </c>
      <c r="C125" s="354">
        <v>1</v>
      </c>
      <c r="D125" s="354">
        <v>3</v>
      </c>
      <c r="E125" s="356" t="s">
        <v>466</v>
      </c>
      <c r="F125" s="267" t="s">
        <v>467</v>
      </c>
      <c r="G125" s="360" t="s">
        <v>590</v>
      </c>
      <c r="H125" s="360" t="s">
        <v>590</v>
      </c>
      <c r="I125" s="267" t="s">
        <v>459</v>
      </c>
      <c r="J125" s="267" t="s">
        <v>459</v>
      </c>
      <c r="K125" s="350"/>
      <c r="L125" s="351"/>
      <c r="M125" s="52">
        <v>1</v>
      </c>
      <c r="N125" s="52">
        <v>1</v>
      </c>
      <c r="O125" s="52">
        <v>1</v>
      </c>
    </row>
    <row r="126" spans="1:15" ht="57" thickBot="1" x14ac:dyDescent="0.25">
      <c r="A126" s="355"/>
      <c r="B126" s="355"/>
      <c r="C126" s="355"/>
      <c r="D126" s="355"/>
      <c r="E126" s="357"/>
      <c r="F126" s="51" t="s">
        <v>468</v>
      </c>
      <c r="G126" s="361"/>
      <c r="H126" s="361"/>
      <c r="I126" s="51" t="s">
        <v>469</v>
      </c>
      <c r="J126" s="51" t="s">
        <v>469</v>
      </c>
      <c r="K126" s="352"/>
      <c r="L126" s="353"/>
    </row>
    <row r="127" spans="1:15" ht="45" x14ac:dyDescent="0.2">
      <c r="A127" s="354">
        <v>1</v>
      </c>
      <c r="B127" s="354">
        <v>4</v>
      </c>
      <c r="C127" s="354">
        <v>1</v>
      </c>
      <c r="D127" s="354">
        <v>4</v>
      </c>
      <c r="E127" s="356" t="s">
        <v>470</v>
      </c>
      <c r="F127" s="267" t="s">
        <v>471</v>
      </c>
      <c r="G127" s="360" t="s">
        <v>591</v>
      </c>
      <c r="H127" s="360" t="s">
        <v>591</v>
      </c>
      <c r="I127" s="358" t="s">
        <v>473</v>
      </c>
      <c r="J127" s="358" t="s">
        <v>473</v>
      </c>
      <c r="K127" s="350"/>
      <c r="L127" s="351"/>
      <c r="M127" s="52">
        <v>1</v>
      </c>
      <c r="N127" s="52">
        <v>1</v>
      </c>
      <c r="O127" s="52">
        <v>1</v>
      </c>
    </row>
    <row r="128" spans="1:15" ht="23.25" thickBot="1" x14ac:dyDescent="0.25">
      <c r="A128" s="355"/>
      <c r="B128" s="355"/>
      <c r="C128" s="355"/>
      <c r="D128" s="355"/>
      <c r="E128" s="357"/>
      <c r="F128" s="51" t="s">
        <v>472</v>
      </c>
      <c r="G128" s="361"/>
      <c r="H128" s="361"/>
      <c r="I128" s="359"/>
      <c r="J128" s="359"/>
      <c r="K128" s="352"/>
      <c r="L128" s="353"/>
    </row>
    <row r="129" spans="1:15" ht="33.75" x14ac:dyDescent="0.2">
      <c r="A129" s="354">
        <v>1</v>
      </c>
      <c r="B129" s="354">
        <v>4</v>
      </c>
      <c r="C129" s="354">
        <v>1</v>
      </c>
      <c r="D129" s="354">
        <v>5</v>
      </c>
      <c r="E129" s="356" t="s">
        <v>474</v>
      </c>
      <c r="F129" s="267" t="s">
        <v>475</v>
      </c>
      <c r="G129" s="360" t="s">
        <v>592</v>
      </c>
      <c r="H129" s="360" t="s">
        <v>592</v>
      </c>
      <c r="I129" s="267" t="s">
        <v>459</v>
      </c>
      <c r="J129" s="267" t="s">
        <v>459</v>
      </c>
      <c r="K129" s="350"/>
      <c r="L129" s="351"/>
      <c r="M129" s="52">
        <v>1</v>
      </c>
      <c r="N129" s="52">
        <v>1</v>
      </c>
      <c r="O129" s="52">
        <v>1</v>
      </c>
    </row>
    <row r="130" spans="1:15" ht="57" thickBot="1" x14ac:dyDescent="0.25">
      <c r="A130" s="355"/>
      <c r="B130" s="355"/>
      <c r="C130" s="355"/>
      <c r="D130" s="355"/>
      <c r="E130" s="357"/>
      <c r="F130" s="51" t="s">
        <v>468</v>
      </c>
      <c r="G130" s="361"/>
      <c r="H130" s="361"/>
      <c r="I130" s="51" t="s">
        <v>460</v>
      </c>
      <c r="J130" s="51" t="s">
        <v>476</v>
      </c>
      <c r="K130" s="352"/>
      <c r="L130" s="353"/>
    </row>
    <row r="131" spans="1:15" ht="22.5" x14ac:dyDescent="0.2">
      <c r="A131" s="354">
        <v>1</v>
      </c>
      <c r="B131" s="354">
        <v>4</v>
      </c>
      <c r="C131" s="354">
        <v>1</v>
      </c>
      <c r="D131" s="354">
        <v>6</v>
      </c>
      <c r="E131" s="356" t="s">
        <v>477</v>
      </c>
      <c r="F131" s="267" t="s">
        <v>475</v>
      </c>
      <c r="G131" s="360" t="s">
        <v>593</v>
      </c>
      <c r="H131" s="358" t="s">
        <v>593</v>
      </c>
      <c r="I131" s="358" t="s">
        <v>479</v>
      </c>
      <c r="J131" s="358" t="s">
        <v>479</v>
      </c>
      <c r="K131" s="350"/>
      <c r="L131" s="351"/>
      <c r="M131" s="52">
        <v>1</v>
      </c>
      <c r="N131" s="52">
        <v>1</v>
      </c>
      <c r="O131" s="52">
        <v>1</v>
      </c>
    </row>
    <row r="132" spans="1:15" ht="68.25" thickBot="1" x14ac:dyDescent="0.25">
      <c r="A132" s="355"/>
      <c r="B132" s="355"/>
      <c r="C132" s="355"/>
      <c r="D132" s="355"/>
      <c r="E132" s="357"/>
      <c r="F132" s="51" t="s">
        <v>478</v>
      </c>
      <c r="G132" s="361"/>
      <c r="H132" s="359"/>
      <c r="I132" s="359"/>
      <c r="J132" s="359"/>
      <c r="K132" s="352"/>
      <c r="L132" s="353"/>
    </row>
    <row r="133" spans="1:15" ht="68.25" thickBot="1" x14ac:dyDescent="0.25">
      <c r="A133" s="252">
        <v>1</v>
      </c>
      <c r="B133" s="253">
        <v>4</v>
      </c>
      <c r="C133" s="253">
        <v>2</v>
      </c>
      <c r="D133" s="253">
        <v>1</v>
      </c>
      <c r="E133" s="251" t="s">
        <v>480</v>
      </c>
      <c r="F133" s="51" t="s">
        <v>481</v>
      </c>
      <c r="G133" s="51" t="s">
        <v>482</v>
      </c>
      <c r="H133" s="51" t="s">
        <v>482</v>
      </c>
      <c r="I133" s="51" t="s">
        <v>483</v>
      </c>
      <c r="J133" s="51" t="s">
        <v>484</v>
      </c>
      <c r="K133" s="337"/>
      <c r="L133" s="338"/>
      <c r="M133" s="52">
        <v>1</v>
      </c>
      <c r="N133" s="52">
        <v>1</v>
      </c>
      <c r="O133" s="52">
        <v>1</v>
      </c>
    </row>
    <row r="134" spans="1:15" ht="45.75" thickBot="1" x14ac:dyDescent="0.25">
      <c r="A134" s="252">
        <v>1</v>
      </c>
      <c r="B134" s="253">
        <v>4</v>
      </c>
      <c r="C134" s="253">
        <v>2</v>
      </c>
      <c r="D134" s="253">
        <v>2</v>
      </c>
      <c r="E134" s="268" t="s">
        <v>547</v>
      </c>
      <c r="F134" s="269" t="s">
        <v>555</v>
      </c>
      <c r="G134" s="269" t="s">
        <v>548</v>
      </c>
      <c r="H134" s="269" t="s">
        <v>548</v>
      </c>
      <c r="I134" s="269" t="s">
        <v>549</v>
      </c>
      <c r="J134" s="269" t="s">
        <v>549</v>
      </c>
      <c r="K134" s="177"/>
      <c r="L134" s="178"/>
      <c r="M134" s="52">
        <v>1</v>
      </c>
      <c r="N134" s="52">
        <v>1</v>
      </c>
      <c r="O134" s="52">
        <v>1</v>
      </c>
    </row>
    <row r="135" spans="1:15" ht="45.75" thickBot="1" x14ac:dyDescent="0.25">
      <c r="A135" s="252">
        <v>1</v>
      </c>
      <c r="B135" s="253">
        <v>4</v>
      </c>
      <c r="C135" s="253">
        <v>2</v>
      </c>
      <c r="D135" s="253">
        <v>3</v>
      </c>
      <c r="E135" s="268" t="s">
        <v>550</v>
      </c>
      <c r="F135" s="269" t="s">
        <v>555</v>
      </c>
      <c r="G135" s="269" t="s">
        <v>548</v>
      </c>
      <c r="H135" s="269" t="s">
        <v>548</v>
      </c>
      <c r="I135" s="269" t="s">
        <v>549</v>
      </c>
      <c r="J135" s="269" t="s">
        <v>549</v>
      </c>
      <c r="K135" s="177"/>
      <c r="L135" s="178"/>
      <c r="M135" s="52">
        <v>1</v>
      </c>
      <c r="N135" s="52">
        <v>1</v>
      </c>
      <c r="O135" s="52">
        <v>1</v>
      </c>
    </row>
    <row r="136" spans="1:15" ht="45.75" thickBot="1" x14ac:dyDescent="0.25">
      <c r="A136" s="252">
        <v>1</v>
      </c>
      <c r="B136" s="253">
        <v>4</v>
      </c>
      <c r="C136" s="253">
        <v>2</v>
      </c>
      <c r="D136" s="253">
        <v>4</v>
      </c>
      <c r="E136" s="270" t="s">
        <v>551</v>
      </c>
      <c r="F136" s="269" t="s">
        <v>555</v>
      </c>
      <c r="G136" s="271" t="s">
        <v>548</v>
      </c>
      <c r="H136" s="271" t="s">
        <v>548</v>
      </c>
      <c r="I136" s="271" t="s">
        <v>549</v>
      </c>
      <c r="J136" s="271" t="s">
        <v>549</v>
      </c>
      <c r="K136" s="177"/>
      <c r="L136" s="178"/>
      <c r="M136" s="52">
        <v>1</v>
      </c>
      <c r="N136" s="52">
        <v>1</v>
      </c>
      <c r="O136" s="52">
        <v>1</v>
      </c>
    </row>
    <row r="137" spans="1:15" ht="45.75" thickBot="1" x14ac:dyDescent="0.25">
      <c r="A137" s="252">
        <v>1</v>
      </c>
      <c r="B137" s="253">
        <v>4</v>
      </c>
      <c r="C137" s="253">
        <v>2</v>
      </c>
      <c r="D137" s="253">
        <v>5</v>
      </c>
      <c r="E137" s="270" t="s">
        <v>552</v>
      </c>
      <c r="F137" s="269" t="s">
        <v>555</v>
      </c>
      <c r="G137" s="271" t="s">
        <v>548</v>
      </c>
      <c r="H137" s="271" t="s">
        <v>548</v>
      </c>
      <c r="I137" s="271" t="s">
        <v>549</v>
      </c>
      <c r="J137" s="271" t="s">
        <v>549</v>
      </c>
      <c r="K137" s="177"/>
      <c r="L137" s="178"/>
      <c r="M137" s="52">
        <v>1</v>
      </c>
      <c r="N137" s="52">
        <v>1</v>
      </c>
      <c r="O137" s="52">
        <v>1</v>
      </c>
    </row>
    <row r="138" spans="1:15" ht="90.75" thickBot="1" x14ac:dyDescent="0.25">
      <c r="A138" s="252">
        <v>1</v>
      </c>
      <c r="B138" s="253">
        <v>4</v>
      </c>
      <c r="C138" s="253">
        <v>2</v>
      </c>
      <c r="D138" s="253">
        <v>6</v>
      </c>
      <c r="E138" s="270" t="s">
        <v>553</v>
      </c>
      <c r="F138" s="269" t="s">
        <v>555</v>
      </c>
      <c r="G138" s="271" t="s">
        <v>548</v>
      </c>
      <c r="H138" s="271" t="s">
        <v>548</v>
      </c>
      <c r="I138" s="271" t="s">
        <v>549</v>
      </c>
      <c r="J138" s="271" t="s">
        <v>549</v>
      </c>
      <c r="K138" s="177"/>
      <c r="L138" s="178"/>
      <c r="M138" s="52">
        <v>1</v>
      </c>
      <c r="N138" s="52">
        <v>1</v>
      </c>
      <c r="O138" s="52">
        <v>1</v>
      </c>
    </row>
    <row r="139" spans="1:15" ht="45.75" thickBot="1" x14ac:dyDescent="0.25">
      <c r="A139" s="252">
        <v>1</v>
      </c>
      <c r="B139" s="253">
        <v>4</v>
      </c>
      <c r="C139" s="253">
        <v>2</v>
      </c>
      <c r="D139" s="253">
        <v>9</v>
      </c>
      <c r="E139" s="270" t="s">
        <v>554</v>
      </c>
      <c r="F139" s="269" t="s">
        <v>555</v>
      </c>
      <c r="G139" s="271" t="s">
        <v>548</v>
      </c>
      <c r="H139" s="271" t="s">
        <v>548</v>
      </c>
      <c r="I139" s="271" t="s">
        <v>549</v>
      </c>
      <c r="J139" s="271" t="s">
        <v>549</v>
      </c>
      <c r="K139" s="177"/>
      <c r="L139" s="178"/>
      <c r="M139" s="52">
        <v>1</v>
      </c>
      <c r="N139" s="52">
        <v>1</v>
      </c>
      <c r="O139" s="52">
        <v>1</v>
      </c>
    </row>
    <row r="140" spans="1:15" ht="45.75" thickBot="1" x14ac:dyDescent="0.25">
      <c r="A140" s="252">
        <v>1</v>
      </c>
      <c r="B140" s="253">
        <v>4</v>
      </c>
      <c r="C140" s="253">
        <v>3</v>
      </c>
      <c r="D140" s="253"/>
      <c r="E140" s="251" t="s">
        <v>485</v>
      </c>
      <c r="F140" s="51" t="s">
        <v>481</v>
      </c>
      <c r="G140" s="51"/>
      <c r="H140" s="51"/>
      <c r="I140" s="51"/>
      <c r="J140" s="51"/>
      <c r="K140" s="337"/>
      <c r="L140" s="338"/>
    </row>
    <row r="141" spans="1:15" ht="23.25" thickBot="1" x14ac:dyDescent="0.25">
      <c r="A141" s="252">
        <v>1</v>
      </c>
      <c r="B141" s="253">
        <v>4</v>
      </c>
      <c r="C141" s="253">
        <v>3</v>
      </c>
      <c r="D141" s="253">
        <v>1</v>
      </c>
      <c r="E141" s="251" t="s">
        <v>486</v>
      </c>
      <c r="F141" s="51"/>
      <c r="G141" s="51" t="s">
        <v>482</v>
      </c>
      <c r="H141" s="51" t="s">
        <v>482</v>
      </c>
      <c r="I141" s="51" t="s">
        <v>487</v>
      </c>
      <c r="J141" s="51" t="s">
        <v>487</v>
      </c>
      <c r="K141" s="337"/>
      <c r="L141" s="338"/>
      <c r="M141" s="52">
        <v>1</v>
      </c>
      <c r="N141" s="52">
        <v>1</v>
      </c>
      <c r="O141" s="52">
        <v>1</v>
      </c>
    </row>
    <row r="142" spans="1:15" ht="57" thickBot="1" x14ac:dyDescent="0.25">
      <c r="A142" s="252">
        <v>1</v>
      </c>
      <c r="B142" s="253">
        <v>4</v>
      </c>
      <c r="C142" s="253">
        <v>3</v>
      </c>
      <c r="D142" s="253">
        <v>2</v>
      </c>
      <c r="E142" s="251" t="s">
        <v>488</v>
      </c>
      <c r="F142" s="51"/>
      <c r="G142" s="51" t="s">
        <v>482</v>
      </c>
      <c r="H142" s="51" t="s">
        <v>482</v>
      </c>
      <c r="I142" s="51" t="s">
        <v>488</v>
      </c>
      <c r="J142" s="51" t="s">
        <v>488</v>
      </c>
      <c r="K142" s="337"/>
      <c r="L142" s="338"/>
      <c r="M142" s="52">
        <v>1</v>
      </c>
      <c r="N142" s="52">
        <v>1</v>
      </c>
      <c r="O142" s="52">
        <v>1</v>
      </c>
    </row>
    <row r="143" spans="1:15" x14ac:dyDescent="0.2">
      <c r="A143" s="354">
        <v>1</v>
      </c>
      <c r="B143" s="354">
        <v>4</v>
      </c>
      <c r="C143" s="354">
        <v>3</v>
      </c>
      <c r="D143" s="354">
        <v>3</v>
      </c>
      <c r="E143" s="356" t="s">
        <v>489</v>
      </c>
      <c r="F143" s="358"/>
      <c r="G143" s="358" t="s">
        <v>482</v>
      </c>
      <c r="H143" s="358" t="s">
        <v>482</v>
      </c>
      <c r="I143" s="358" t="s">
        <v>514</v>
      </c>
      <c r="J143" s="358" t="s">
        <v>514</v>
      </c>
      <c r="K143" s="350"/>
      <c r="L143" s="351"/>
      <c r="M143" s="52">
        <v>1</v>
      </c>
      <c r="N143" s="52">
        <v>1</v>
      </c>
      <c r="O143" s="52">
        <v>1</v>
      </c>
    </row>
    <row r="144" spans="1:15" ht="59.45" customHeight="1" thickBot="1" x14ac:dyDescent="0.25">
      <c r="A144" s="355"/>
      <c r="B144" s="355"/>
      <c r="C144" s="355"/>
      <c r="D144" s="355"/>
      <c r="E144" s="357"/>
      <c r="F144" s="359"/>
      <c r="G144" s="359"/>
      <c r="H144" s="359"/>
      <c r="I144" s="359"/>
      <c r="J144" s="359"/>
      <c r="K144" s="352"/>
      <c r="L144" s="353"/>
    </row>
    <row r="145" spans="1:15" ht="50.45" customHeight="1" thickBot="1" x14ac:dyDescent="0.25">
      <c r="A145" s="260">
        <v>1</v>
      </c>
      <c r="B145" s="261">
        <v>5</v>
      </c>
      <c r="C145" s="261"/>
      <c r="D145" s="261"/>
      <c r="E145" s="259" t="s">
        <v>490</v>
      </c>
      <c r="F145" s="51"/>
      <c r="G145" s="51"/>
      <c r="H145" s="51"/>
      <c r="I145" s="51"/>
      <c r="J145" s="51"/>
      <c r="K145" s="337"/>
      <c r="L145" s="338"/>
      <c r="M145" s="52">
        <f>SUM(M146:M157)</f>
        <v>11</v>
      </c>
      <c r="N145" s="52">
        <f>SUM(N146:N157)</f>
        <v>7</v>
      </c>
      <c r="O145" s="52">
        <f>SUM(O146:O157)</f>
        <v>6</v>
      </c>
    </row>
    <row r="146" spans="1:15" ht="79.5" thickBot="1" x14ac:dyDescent="0.25">
      <c r="A146" s="252">
        <v>1</v>
      </c>
      <c r="B146" s="253">
        <v>5</v>
      </c>
      <c r="C146" s="253">
        <v>1</v>
      </c>
      <c r="D146" s="253"/>
      <c r="E146" s="251" t="s">
        <v>491</v>
      </c>
      <c r="F146" s="51" t="s">
        <v>262</v>
      </c>
      <c r="G146" s="51" t="s">
        <v>729</v>
      </c>
      <c r="H146" s="51" t="s">
        <v>482</v>
      </c>
      <c r="I146" s="251" t="s">
        <v>492</v>
      </c>
      <c r="J146" s="251" t="s">
        <v>492</v>
      </c>
      <c r="K146" s="337"/>
      <c r="L146" s="338"/>
      <c r="M146" s="52">
        <v>1</v>
      </c>
      <c r="N146" s="52">
        <v>1</v>
      </c>
      <c r="O146" s="52">
        <v>1</v>
      </c>
    </row>
    <row r="147" spans="1:15" ht="90.75" thickBot="1" x14ac:dyDescent="0.25">
      <c r="A147" s="252">
        <v>1</v>
      </c>
      <c r="B147" s="253">
        <v>5</v>
      </c>
      <c r="C147" s="253">
        <v>2</v>
      </c>
      <c r="D147" s="253"/>
      <c r="E147" s="251" t="s">
        <v>493</v>
      </c>
      <c r="F147" s="51" t="s">
        <v>262</v>
      </c>
      <c r="G147" s="51" t="s">
        <v>729</v>
      </c>
      <c r="H147" s="51" t="s">
        <v>482</v>
      </c>
      <c r="I147" s="251" t="s">
        <v>494</v>
      </c>
      <c r="J147" s="251" t="s">
        <v>494</v>
      </c>
      <c r="K147" s="337"/>
      <c r="L147" s="338"/>
      <c r="M147" s="52">
        <v>1</v>
      </c>
      <c r="N147" s="52">
        <v>1</v>
      </c>
      <c r="O147" s="52">
        <v>1</v>
      </c>
    </row>
    <row r="148" spans="1:15" ht="124.5" thickBot="1" x14ac:dyDescent="0.25">
      <c r="A148" s="252">
        <v>1</v>
      </c>
      <c r="B148" s="253">
        <v>5</v>
      </c>
      <c r="C148" s="253">
        <v>3</v>
      </c>
      <c r="D148" s="253"/>
      <c r="E148" s="251" t="s">
        <v>495</v>
      </c>
      <c r="F148" s="51" t="s">
        <v>262</v>
      </c>
      <c r="G148" s="51" t="s">
        <v>729</v>
      </c>
      <c r="H148" s="51" t="s">
        <v>482</v>
      </c>
      <c r="I148" s="251" t="s">
        <v>496</v>
      </c>
      <c r="J148" s="251" t="s">
        <v>496</v>
      </c>
      <c r="K148" s="337"/>
      <c r="L148" s="338"/>
      <c r="M148" s="52">
        <v>1</v>
      </c>
      <c r="N148" s="52">
        <v>1</v>
      </c>
      <c r="O148" s="52">
        <v>1</v>
      </c>
    </row>
    <row r="149" spans="1:15" ht="68.25" thickBot="1" x14ac:dyDescent="0.25">
      <c r="A149" s="252">
        <v>1</v>
      </c>
      <c r="B149" s="253">
        <v>5</v>
      </c>
      <c r="C149" s="253">
        <v>4</v>
      </c>
      <c r="D149" s="253"/>
      <c r="E149" s="251" t="s">
        <v>497</v>
      </c>
      <c r="F149" s="51" t="s">
        <v>262</v>
      </c>
      <c r="G149" s="51" t="s">
        <v>729</v>
      </c>
      <c r="H149" s="51" t="s">
        <v>482</v>
      </c>
      <c r="I149" s="251" t="s">
        <v>498</v>
      </c>
      <c r="J149" s="251" t="s">
        <v>498</v>
      </c>
      <c r="K149" s="337"/>
      <c r="L149" s="338"/>
      <c r="M149" s="52">
        <v>1</v>
      </c>
      <c r="N149" s="52">
        <v>1</v>
      </c>
      <c r="O149" s="52">
        <v>1</v>
      </c>
    </row>
    <row r="150" spans="1:15" ht="90.75" thickBot="1" x14ac:dyDescent="0.25">
      <c r="A150" s="252">
        <v>1</v>
      </c>
      <c r="B150" s="253">
        <v>5</v>
      </c>
      <c r="C150" s="253">
        <v>5</v>
      </c>
      <c r="D150" s="253"/>
      <c r="E150" s="251" t="s">
        <v>499</v>
      </c>
      <c r="F150" s="51" t="s">
        <v>262</v>
      </c>
      <c r="G150" s="51" t="s">
        <v>729</v>
      </c>
      <c r="H150" s="51" t="s">
        <v>482</v>
      </c>
      <c r="I150" s="251" t="s">
        <v>500</v>
      </c>
      <c r="J150" s="251" t="s">
        <v>500</v>
      </c>
      <c r="K150" s="337"/>
      <c r="L150" s="338"/>
      <c r="M150" s="52">
        <v>1</v>
      </c>
      <c r="N150" s="52">
        <v>1</v>
      </c>
      <c r="O150" s="52">
        <v>1</v>
      </c>
    </row>
    <row r="151" spans="1:15" ht="57" thickBot="1" x14ac:dyDescent="0.25">
      <c r="A151" s="252">
        <v>1</v>
      </c>
      <c r="B151" s="253">
        <v>5</v>
      </c>
      <c r="C151" s="253">
        <v>6</v>
      </c>
      <c r="D151" s="253"/>
      <c r="E151" s="251" t="s">
        <v>501</v>
      </c>
      <c r="F151" s="51"/>
      <c r="G151" s="51"/>
      <c r="H151" s="272"/>
      <c r="I151" s="251"/>
      <c r="J151" s="251"/>
      <c r="K151" s="337"/>
      <c r="L151" s="338"/>
    </row>
    <row r="152" spans="1:15" ht="113.25" thickBot="1" x14ac:dyDescent="0.25">
      <c r="A152" s="252">
        <v>1</v>
      </c>
      <c r="B152" s="253">
        <v>5</v>
      </c>
      <c r="C152" s="253">
        <v>6</v>
      </c>
      <c r="D152" s="253">
        <v>1</v>
      </c>
      <c r="E152" s="251" t="s">
        <v>502</v>
      </c>
      <c r="F152" s="51" t="s">
        <v>262</v>
      </c>
      <c r="G152" s="51" t="s">
        <v>296</v>
      </c>
      <c r="H152" s="51" t="s">
        <v>482</v>
      </c>
      <c r="I152" s="251" t="s">
        <v>503</v>
      </c>
      <c r="J152" s="251" t="s">
        <v>503</v>
      </c>
      <c r="K152" s="337"/>
      <c r="L152" s="338"/>
      <c r="M152" s="52">
        <v>1</v>
      </c>
    </row>
    <row r="153" spans="1:15" ht="169.5" thickBot="1" x14ac:dyDescent="0.25">
      <c r="A153" s="252">
        <v>1</v>
      </c>
      <c r="B153" s="253">
        <v>5</v>
      </c>
      <c r="C153" s="253">
        <v>6</v>
      </c>
      <c r="D153" s="253">
        <v>2</v>
      </c>
      <c r="E153" s="251" t="s">
        <v>504</v>
      </c>
      <c r="F153" s="51" t="s">
        <v>262</v>
      </c>
      <c r="G153" s="51" t="s">
        <v>311</v>
      </c>
      <c r="H153" s="51" t="s">
        <v>482</v>
      </c>
      <c r="I153" s="251" t="s">
        <v>505</v>
      </c>
      <c r="J153" s="251" t="s">
        <v>505</v>
      </c>
      <c r="K153" s="337"/>
      <c r="L153" s="338"/>
      <c r="M153" s="52">
        <v>1</v>
      </c>
    </row>
    <row r="154" spans="1:15" ht="180.75" thickBot="1" x14ac:dyDescent="0.25">
      <c r="A154" s="252">
        <v>1</v>
      </c>
      <c r="B154" s="253">
        <v>5</v>
      </c>
      <c r="C154" s="253">
        <v>6</v>
      </c>
      <c r="D154" s="253">
        <v>3</v>
      </c>
      <c r="E154" s="251" t="s">
        <v>506</v>
      </c>
      <c r="F154" s="51" t="s">
        <v>262</v>
      </c>
      <c r="G154" s="51" t="s">
        <v>731</v>
      </c>
      <c r="H154" s="51" t="s">
        <v>482</v>
      </c>
      <c r="I154" s="251" t="s">
        <v>507</v>
      </c>
      <c r="J154" s="251" t="s">
        <v>507</v>
      </c>
      <c r="K154" s="337"/>
      <c r="L154" s="338"/>
      <c r="M154" s="52">
        <v>1</v>
      </c>
      <c r="N154" s="52">
        <v>1</v>
      </c>
    </row>
    <row r="155" spans="1:15" ht="192" thickBot="1" x14ac:dyDescent="0.25">
      <c r="A155" s="252">
        <v>1</v>
      </c>
      <c r="B155" s="253">
        <v>5</v>
      </c>
      <c r="C155" s="253">
        <v>7</v>
      </c>
      <c r="D155" s="253"/>
      <c r="E155" s="251" t="s">
        <v>508</v>
      </c>
      <c r="F155" s="51" t="s">
        <v>262</v>
      </c>
      <c r="G155" s="51" t="s">
        <v>311</v>
      </c>
      <c r="H155" s="51" t="s">
        <v>482</v>
      </c>
      <c r="I155" s="251" t="s">
        <v>509</v>
      </c>
      <c r="J155" s="251" t="s">
        <v>509</v>
      </c>
      <c r="K155" s="337"/>
      <c r="L155" s="338"/>
      <c r="M155" s="52">
        <v>1</v>
      </c>
    </row>
    <row r="156" spans="1:15" ht="113.25" thickBot="1" x14ac:dyDescent="0.25">
      <c r="A156" s="252">
        <v>1</v>
      </c>
      <c r="B156" s="253">
        <v>5</v>
      </c>
      <c r="C156" s="253">
        <v>8</v>
      </c>
      <c r="D156" s="253"/>
      <c r="E156" s="251" t="s">
        <v>510</v>
      </c>
      <c r="F156" s="51" t="s">
        <v>262</v>
      </c>
      <c r="G156" s="51" t="s">
        <v>311</v>
      </c>
      <c r="H156" s="51" t="s">
        <v>482</v>
      </c>
      <c r="I156" s="251" t="s">
        <v>511</v>
      </c>
      <c r="J156" s="251" t="s">
        <v>511</v>
      </c>
      <c r="K156" s="337"/>
      <c r="L156" s="338"/>
      <c r="M156" s="52">
        <v>1</v>
      </c>
    </row>
    <row r="157" spans="1:15" ht="45.75" thickBot="1" x14ac:dyDescent="0.25">
      <c r="A157" s="252">
        <v>1</v>
      </c>
      <c r="B157" s="253">
        <v>5</v>
      </c>
      <c r="C157" s="253">
        <v>9</v>
      </c>
      <c r="D157" s="253"/>
      <c r="E157" s="251" t="s">
        <v>512</v>
      </c>
      <c r="F157" s="51" t="s">
        <v>262</v>
      </c>
      <c r="G157" s="51" t="s">
        <v>729</v>
      </c>
      <c r="H157" s="51" t="s">
        <v>482</v>
      </c>
      <c r="I157" s="251" t="s">
        <v>513</v>
      </c>
      <c r="J157" s="251" t="s">
        <v>513</v>
      </c>
      <c r="K157" s="337"/>
      <c r="L157" s="338"/>
      <c r="M157" s="52">
        <v>1</v>
      </c>
      <c r="N157" s="52">
        <v>1</v>
      </c>
      <c r="O157" s="52">
        <v>1</v>
      </c>
    </row>
    <row r="158" spans="1:15" s="61" customFormat="1" ht="50.45" customHeight="1" thickBot="1" x14ac:dyDescent="0.25">
      <c r="A158" s="273">
        <v>1</v>
      </c>
      <c r="B158" s="274">
        <v>6</v>
      </c>
      <c r="C158" s="274"/>
      <c r="D158" s="274"/>
      <c r="E158" s="10" t="s">
        <v>569</v>
      </c>
      <c r="F158" s="275"/>
      <c r="G158" s="275"/>
      <c r="H158" s="275"/>
      <c r="I158" s="275"/>
      <c r="J158" s="275"/>
      <c r="K158" s="328"/>
      <c r="L158" s="329"/>
      <c r="M158" s="61">
        <f>SUM(M159:M159)</f>
        <v>1</v>
      </c>
      <c r="N158" s="61">
        <f>SUM(N159:N159)</f>
        <v>0</v>
      </c>
      <c r="O158" s="61">
        <f>SUM(O159:O159)</f>
        <v>0</v>
      </c>
    </row>
    <row r="159" spans="1:15" s="61" customFormat="1" ht="90" x14ac:dyDescent="0.2">
      <c r="A159" s="276">
        <v>1</v>
      </c>
      <c r="B159" s="277">
        <v>6</v>
      </c>
      <c r="C159" s="277">
        <v>1</v>
      </c>
      <c r="D159" s="277"/>
      <c r="E159" s="278" t="s">
        <v>581</v>
      </c>
      <c r="F159" s="143" t="s">
        <v>262</v>
      </c>
      <c r="G159" s="143" t="s">
        <v>376</v>
      </c>
      <c r="H159" s="143" t="s">
        <v>482</v>
      </c>
      <c r="I159" s="143" t="s">
        <v>582</v>
      </c>
      <c r="J159" s="143" t="s">
        <v>594</v>
      </c>
      <c r="K159" s="330"/>
      <c r="L159" s="331"/>
      <c r="M159" s="61">
        <v>1</v>
      </c>
    </row>
    <row r="160" spans="1:15" ht="33.75" x14ac:dyDescent="0.2">
      <c r="A160" s="279">
        <v>1</v>
      </c>
      <c r="B160" s="279">
        <v>7</v>
      </c>
      <c r="C160" s="279"/>
      <c r="D160" s="279"/>
      <c r="E160" s="144" t="s">
        <v>600</v>
      </c>
      <c r="F160" s="144"/>
      <c r="G160" s="144"/>
      <c r="H160" s="144"/>
      <c r="I160" s="144"/>
      <c r="J160" s="144"/>
      <c r="K160" s="325"/>
      <c r="L160" s="326"/>
      <c r="M160" s="52">
        <v>1</v>
      </c>
      <c r="N160" s="52">
        <f>N161</f>
        <v>1</v>
      </c>
      <c r="O160" s="52">
        <f>O161</f>
        <v>1</v>
      </c>
    </row>
    <row r="161" spans="1:15" ht="270" x14ac:dyDescent="0.2">
      <c r="A161" s="279">
        <v>1</v>
      </c>
      <c r="B161" s="279">
        <v>7</v>
      </c>
      <c r="C161" s="279">
        <v>1</v>
      </c>
      <c r="D161" s="279"/>
      <c r="E161" s="144" t="s">
        <v>621</v>
      </c>
      <c r="F161" s="280" t="s">
        <v>262</v>
      </c>
      <c r="G161" s="144" t="s">
        <v>730</v>
      </c>
      <c r="H161" s="280" t="s">
        <v>482</v>
      </c>
      <c r="I161" s="144" t="s">
        <v>623</v>
      </c>
      <c r="J161" s="144" t="s">
        <v>622</v>
      </c>
      <c r="K161" s="327"/>
      <c r="L161" s="326"/>
      <c r="M161" s="52">
        <v>1</v>
      </c>
      <c r="N161" s="52">
        <v>1</v>
      </c>
      <c r="O161" s="52">
        <v>1</v>
      </c>
    </row>
  </sheetData>
  <mergeCells count="206">
    <mergeCell ref="K156:L156"/>
    <mergeCell ref="K157:L157"/>
    <mergeCell ref="J143:J144"/>
    <mergeCell ref="I143:I144"/>
    <mergeCell ref="K150:L150"/>
    <mergeCell ref="K151:L151"/>
    <mergeCell ref="K152:L152"/>
    <mergeCell ref="K153:L153"/>
    <mergeCell ref="K154:L154"/>
    <mergeCell ref="K155:L155"/>
    <mergeCell ref="K143:L144"/>
    <mergeCell ref="K145:L145"/>
    <mergeCell ref="K146:L146"/>
    <mergeCell ref="K147:L147"/>
    <mergeCell ref="K148:L148"/>
    <mergeCell ref="K149:L149"/>
    <mergeCell ref="K141:L141"/>
    <mergeCell ref="K142:L142"/>
    <mergeCell ref="A143:A144"/>
    <mergeCell ref="B143:B144"/>
    <mergeCell ref="C143:C144"/>
    <mergeCell ref="D143:D144"/>
    <mergeCell ref="E143:E144"/>
    <mergeCell ref="F143:F144"/>
    <mergeCell ref="G143:G144"/>
    <mergeCell ref="H143:H144"/>
    <mergeCell ref="H131:H132"/>
    <mergeCell ref="I131:I132"/>
    <mergeCell ref="J131:J132"/>
    <mergeCell ref="K131:L132"/>
    <mergeCell ref="K133:L133"/>
    <mergeCell ref="K140:L140"/>
    <mergeCell ref="A131:A132"/>
    <mergeCell ref="B131:B132"/>
    <mergeCell ref="C131:C132"/>
    <mergeCell ref="D131:D132"/>
    <mergeCell ref="E131:E132"/>
    <mergeCell ref="G131:G132"/>
    <mergeCell ref="K127:L128"/>
    <mergeCell ref="A129:A130"/>
    <mergeCell ref="B129:B130"/>
    <mergeCell ref="C129:C130"/>
    <mergeCell ref="D129:D130"/>
    <mergeCell ref="E129:E130"/>
    <mergeCell ref="G129:G130"/>
    <mergeCell ref="H129:H130"/>
    <mergeCell ref="K129:L130"/>
    <mergeCell ref="A127:A128"/>
    <mergeCell ref="B127:B128"/>
    <mergeCell ref="C127:C128"/>
    <mergeCell ref="D127:D128"/>
    <mergeCell ref="E127:E128"/>
    <mergeCell ref="G127:G128"/>
    <mergeCell ref="H127:H128"/>
    <mergeCell ref="I127:I128"/>
    <mergeCell ref="J127:J128"/>
    <mergeCell ref="H123:H124"/>
    <mergeCell ref="I123:I124"/>
    <mergeCell ref="J123:J124"/>
    <mergeCell ref="K123:L124"/>
    <mergeCell ref="A125:A126"/>
    <mergeCell ref="B125:B126"/>
    <mergeCell ref="C125:C126"/>
    <mergeCell ref="D125:D126"/>
    <mergeCell ref="E125:E126"/>
    <mergeCell ref="G125:G126"/>
    <mergeCell ref="A123:A124"/>
    <mergeCell ref="B123:B124"/>
    <mergeCell ref="C123:C124"/>
    <mergeCell ref="D123:D124"/>
    <mergeCell ref="E123:E124"/>
    <mergeCell ref="G123:G124"/>
    <mergeCell ref="H125:H126"/>
    <mergeCell ref="K125:L126"/>
    <mergeCell ref="K120:L120"/>
    <mergeCell ref="A121:A122"/>
    <mergeCell ref="B121:B122"/>
    <mergeCell ref="C121:C122"/>
    <mergeCell ref="D121:D122"/>
    <mergeCell ref="E121:E122"/>
    <mergeCell ref="G121:G122"/>
    <mergeCell ref="H121:H122"/>
    <mergeCell ref="K121:L122"/>
    <mergeCell ref="K118:L118"/>
    <mergeCell ref="K119:L119"/>
    <mergeCell ref="K112:L112"/>
    <mergeCell ref="K113:L113"/>
    <mergeCell ref="K114:L114"/>
    <mergeCell ref="K115:L115"/>
    <mergeCell ref="K116:L116"/>
    <mergeCell ref="K117:L117"/>
    <mergeCell ref="K108:L108"/>
    <mergeCell ref="K109:L109"/>
    <mergeCell ref="K110:L110"/>
    <mergeCell ref="K111:L111"/>
    <mergeCell ref="K102:L102"/>
    <mergeCell ref="K103:L103"/>
    <mergeCell ref="K104:L104"/>
    <mergeCell ref="K105:L105"/>
    <mergeCell ref="K106:L106"/>
    <mergeCell ref="K107:L107"/>
    <mergeCell ref="K97:L97"/>
    <mergeCell ref="K98:L98"/>
    <mergeCell ref="K99:L99"/>
    <mergeCell ref="K100:L100"/>
    <mergeCell ref="K101:L101"/>
    <mergeCell ref="K91:L91"/>
    <mergeCell ref="K92:L92"/>
    <mergeCell ref="K93:L93"/>
    <mergeCell ref="K94:L94"/>
    <mergeCell ref="K95:L95"/>
    <mergeCell ref="K96:L96"/>
    <mergeCell ref="K85:L85"/>
    <mergeCell ref="K86:L86"/>
    <mergeCell ref="K87:L87"/>
    <mergeCell ref="K88:L88"/>
    <mergeCell ref="K89:L89"/>
    <mergeCell ref="K90:L90"/>
    <mergeCell ref="K79:L79"/>
    <mergeCell ref="K80:L80"/>
    <mergeCell ref="K81:L81"/>
    <mergeCell ref="K82:L82"/>
    <mergeCell ref="K83:L83"/>
    <mergeCell ref="K84:L84"/>
    <mergeCell ref="K77:L77"/>
    <mergeCell ref="K78:L78"/>
    <mergeCell ref="K71:L71"/>
    <mergeCell ref="K72:L72"/>
    <mergeCell ref="K73:L73"/>
    <mergeCell ref="K74:L74"/>
    <mergeCell ref="K75:L75"/>
    <mergeCell ref="K76:L76"/>
    <mergeCell ref="K66:L66"/>
    <mergeCell ref="K67:L67"/>
    <mergeCell ref="K68:L68"/>
    <mergeCell ref="K69:L69"/>
    <mergeCell ref="K70:L70"/>
    <mergeCell ref="K60:L60"/>
    <mergeCell ref="K61:L61"/>
    <mergeCell ref="K62:L62"/>
    <mergeCell ref="K63:L63"/>
    <mergeCell ref="K64:L64"/>
    <mergeCell ref="K65:L65"/>
    <mergeCell ref="K54:L54"/>
    <mergeCell ref="K55:L55"/>
    <mergeCell ref="K56:L56"/>
    <mergeCell ref="K57:L57"/>
    <mergeCell ref="K58:L58"/>
    <mergeCell ref="K59:L59"/>
    <mergeCell ref="K48:L48"/>
    <mergeCell ref="K49:L49"/>
    <mergeCell ref="K50:L50"/>
    <mergeCell ref="K51:L51"/>
    <mergeCell ref="K52:L52"/>
    <mergeCell ref="K53:L53"/>
    <mergeCell ref="K45:L45"/>
    <mergeCell ref="K46:L46"/>
    <mergeCell ref="K47:L47"/>
    <mergeCell ref="K34:L34"/>
    <mergeCell ref="K35:L35"/>
    <mergeCell ref="K36:L36"/>
    <mergeCell ref="K39:L39"/>
    <mergeCell ref="K40:L40"/>
    <mergeCell ref="K41:L41"/>
    <mergeCell ref="K33:L33"/>
    <mergeCell ref="K23:L23"/>
    <mergeCell ref="K24:L24"/>
    <mergeCell ref="K25:L25"/>
    <mergeCell ref="K26:L26"/>
    <mergeCell ref="K27:L27"/>
    <mergeCell ref="K42:L42"/>
    <mergeCell ref="K43:L43"/>
    <mergeCell ref="K44:L44"/>
    <mergeCell ref="K22:L22"/>
    <mergeCell ref="K14:L14"/>
    <mergeCell ref="K15:L15"/>
    <mergeCell ref="K16:L16"/>
    <mergeCell ref="K28:L28"/>
    <mergeCell ref="K29:L29"/>
    <mergeCell ref="K30:L30"/>
    <mergeCell ref="K31:L31"/>
    <mergeCell ref="K32:L32"/>
    <mergeCell ref="K160:L160"/>
    <mergeCell ref="K161:L161"/>
    <mergeCell ref="K158:L158"/>
    <mergeCell ref="K159:L159"/>
    <mergeCell ref="A5:D5"/>
    <mergeCell ref="E5:E6"/>
    <mergeCell ref="F5:F6"/>
    <mergeCell ref="G5:G6"/>
    <mergeCell ref="H5:H6"/>
    <mergeCell ref="I5:I6"/>
    <mergeCell ref="K17:L17"/>
    <mergeCell ref="K18:L18"/>
    <mergeCell ref="K19:L19"/>
    <mergeCell ref="K11:L11"/>
    <mergeCell ref="K12:L12"/>
    <mergeCell ref="K13:L13"/>
    <mergeCell ref="J5:J6"/>
    <mergeCell ref="K5:L6"/>
    <mergeCell ref="K7:L7"/>
    <mergeCell ref="K8:L8"/>
    <mergeCell ref="K9:L9"/>
    <mergeCell ref="K10:L10"/>
    <mergeCell ref="K20:L20"/>
    <mergeCell ref="K21:L21"/>
  </mergeCells>
  <pageMargins left="0.11811023622047245" right="0.11811023622047245" top="0.19685039370078741" bottom="0.19685039370078741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A4" sqref="A4"/>
    </sheetView>
  </sheetViews>
  <sheetFormatPr defaultColWidth="9.140625" defaultRowHeight="15" x14ac:dyDescent="0.25"/>
  <cols>
    <col min="1" max="2" width="9.140625" style="161"/>
    <col min="3" max="3" width="40.85546875" style="161" customWidth="1"/>
    <col min="4" max="4" width="13.28515625" style="161" customWidth="1"/>
    <col min="5" max="5" width="11.7109375" style="161" customWidth="1"/>
    <col min="6" max="6" width="14.5703125" style="161" customWidth="1"/>
    <col min="7" max="7" width="15.28515625" style="161" customWidth="1"/>
    <col min="8" max="8" width="15.7109375" style="161" customWidth="1"/>
    <col min="9" max="16384" width="9.140625" style="161"/>
  </cols>
  <sheetData>
    <row r="1" spans="1:12" s="2" customFormat="1" x14ac:dyDescent="0.25">
      <c r="A1" s="2" t="s">
        <v>692</v>
      </c>
    </row>
    <row r="3" spans="1:12" x14ac:dyDescent="0.25">
      <c r="A3" s="161" t="s">
        <v>693</v>
      </c>
    </row>
    <row r="5" spans="1:12" ht="42.6" customHeight="1" x14ac:dyDescent="0.25">
      <c r="A5" s="364" t="s">
        <v>0</v>
      </c>
      <c r="B5" s="364"/>
      <c r="C5" s="364" t="s">
        <v>3</v>
      </c>
      <c r="D5" s="364" t="s">
        <v>4</v>
      </c>
      <c r="E5" s="364" t="s">
        <v>5</v>
      </c>
      <c r="F5" s="364" t="s">
        <v>6</v>
      </c>
      <c r="G5" s="364" t="s">
        <v>7</v>
      </c>
      <c r="H5" s="364" t="s">
        <v>8</v>
      </c>
      <c r="I5" s="162"/>
      <c r="J5" s="162"/>
      <c r="K5" s="162"/>
      <c r="L5" s="162"/>
    </row>
    <row r="6" spans="1:12" x14ac:dyDescent="0.25">
      <c r="A6" s="163" t="s">
        <v>1</v>
      </c>
      <c r="B6" s="163" t="s">
        <v>2</v>
      </c>
      <c r="C6" s="364"/>
      <c r="D6" s="364"/>
      <c r="E6" s="364"/>
      <c r="F6" s="364"/>
      <c r="G6" s="364"/>
      <c r="H6" s="364"/>
      <c r="I6" s="162"/>
      <c r="J6" s="162"/>
      <c r="K6" s="162"/>
      <c r="L6" s="162"/>
    </row>
    <row r="7" spans="1:12" s="2" customFormat="1" x14ac:dyDescent="0.25">
      <c r="A7" s="164" t="s">
        <v>61</v>
      </c>
      <c r="B7" s="164" t="s">
        <v>62</v>
      </c>
      <c r="C7" s="5" t="s">
        <v>65</v>
      </c>
      <c r="D7" s="5"/>
      <c r="E7" s="6"/>
      <c r="F7" s="6"/>
      <c r="G7" s="6"/>
      <c r="H7" s="6"/>
      <c r="I7" s="7"/>
      <c r="J7" s="7"/>
      <c r="K7" s="7"/>
      <c r="L7" s="7"/>
    </row>
    <row r="8" spans="1:12" ht="45" x14ac:dyDescent="0.25">
      <c r="A8" s="165" t="s">
        <v>61</v>
      </c>
      <c r="B8" s="165" t="s">
        <v>62</v>
      </c>
      <c r="C8" s="166" t="s">
        <v>63</v>
      </c>
      <c r="D8" s="167" t="s">
        <v>64</v>
      </c>
      <c r="E8" s="168">
        <v>0</v>
      </c>
      <c r="F8" s="168">
        <v>0</v>
      </c>
      <c r="G8" s="168">
        <v>0</v>
      </c>
      <c r="H8" s="168"/>
      <c r="I8" s="162"/>
      <c r="J8" s="162"/>
      <c r="K8" s="162"/>
      <c r="L8" s="162"/>
    </row>
    <row r="9" spans="1:12" ht="67.5" x14ac:dyDescent="0.25">
      <c r="A9" s="165" t="s">
        <v>61</v>
      </c>
      <c r="B9" s="165" t="s">
        <v>62</v>
      </c>
      <c r="C9" s="166" t="s">
        <v>66</v>
      </c>
      <c r="D9" s="167" t="s">
        <v>64</v>
      </c>
      <c r="E9" s="168">
        <v>0</v>
      </c>
      <c r="F9" s="168">
        <v>0</v>
      </c>
      <c r="G9" s="168">
        <v>0</v>
      </c>
      <c r="H9" s="168"/>
      <c r="I9" s="162"/>
      <c r="J9" s="162"/>
      <c r="K9" s="162"/>
      <c r="L9" s="162"/>
    </row>
    <row r="10" spans="1:12" s="2" customFormat="1" x14ac:dyDescent="0.25">
      <c r="A10" s="164" t="s">
        <v>61</v>
      </c>
      <c r="B10" s="164" t="s">
        <v>67</v>
      </c>
      <c r="C10" s="6" t="s">
        <v>70</v>
      </c>
      <c r="D10" s="6"/>
      <c r="E10" s="6"/>
      <c r="F10" s="6"/>
      <c r="G10" s="6"/>
      <c r="H10" s="6"/>
      <c r="I10" s="7"/>
      <c r="J10" s="7"/>
      <c r="K10" s="7"/>
      <c r="L10" s="7"/>
    </row>
    <row r="11" spans="1:12" ht="45" x14ac:dyDescent="0.25">
      <c r="A11" s="165" t="s">
        <v>61</v>
      </c>
      <c r="B11" s="165" t="s">
        <v>67</v>
      </c>
      <c r="C11" s="166" t="s">
        <v>68</v>
      </c>
      <c r="D11" s="167" t="s">
        <v>69</v>
      </c>
      <c r="E11" s="168">
        <v>0</v>
      </c>
      <c r="F11" s="168">
        <v>0</v>
      </c>
      <c r="G11" s="168">
        <v>0</v>
      </c>
      <c r="H11" s="168"/>
      <c r="I11" s="162"/>
      <c r="J11" s="162"/>
      <c r="K11" s="162"/>
      <c r="L11" s="162"/>
    </row>
    <row r="12" spans="1:12" s="2" customFormat="1" x14ac:dyDescent="0.25">
      <c r="A12" s="164" t="s">
        <v>61</v>
      </c>
      <c r="B12" s="164" t="s">
        <v>71</v>
      </c>
      <c r="C12" s="6" t="s">
        <v>73</v>
      </c>
      <c r="D12" s="6"/>
      <c r="E12" s="6"/>
      <c r="F12" s="6"/>
      <c r="G12" s="6"/>
      <c r="H12" s="6"/>
      <c r="I12" s="7"/>
      <c r="J12" s="7"/>
      <c r="K12" s="7"/>
      <c r="L12" s="7"/>
    </row>
    <row r="13" spans="1:12" ht="45" x14ac:dyDescent="0.25">
      <c r="A13" s="165" t="s">
        <v>61</v>
      </c>
      <c r="B13" s="165" t="s">
        <v>71</v>
      </c>
      <c r="C13" s="166" t="s">
        <v>72</v>
      </c>
      <c r="D13" s="167" t="s">
        <v>69</v>
      </c>
      <c r="E13" s="168">
        <v>0</v>
      </c>
      <c r="F13" s="168">
        <v>0</v>
      </c>
      <c r="G13" s="168">
        <v>0</v>
      </c>
      <c r="H13" s="168"/>
      <c r="I13" s="162"/>
      <c r="J13" s="162"/>
      <c r="K13" s="162"/>
      <c r="L13" s="162"/>
    </row>
    <row r="14" spans="1:12" s="2" customFormat="1" x14ac:dyDescent="0.25">
      <c r="A14" s="164" t="s">
        <v>61</v>
      </c>
      <c r="B14" s="164" t="s">
        <v>74</v>
      </c>
      <c r="C14" s="362" t="s">
        <v>77</v>
      </c>
      <c r="D14" s="363"/>
      <c r="E14" s="6"/>
      <c r="F14" s="6"/>
      <c r="G14" s="6"/>
      <c r="H14" s="6"/>
      <c r="I14" s="7"/>
      <c r="J14" s="7"/>
      <c r="K14" s="7"/>
      <c r="L14" s="7"/>
    </row>
    <row r="15" spans="1:12" ht="45" x14ac:dyDescent="0.25">
      <c r="A15" s="165" t="s">
        <v>61</v>
      </c>
      <c r="B15" s="165" t="s">
        <v>74</v>
      </c>
      <c r="C15" s="166" t="s">
        <v>75</v>
      </c>
      <c r="D15" s="167" t="s">
        <v>69</v>
      </c>
      <c r="E15" s="168">
        <v>0</v>
      </c>
      <c r="F15" s="168">
        <v>0</v>
      </c>
      <c r="G15" s="168">
        <v>0</v>
      </c>
      <c r="H15" s="168"/>
      <c r="I15" s="162"/>
      <c r="J15" s="162"/>
      <c r="K15" s="162"/>
      <c r="L15" s="162"/>
    </row>
    <row r="16" spans="1:12" ht="67.5" x14ac:dyDescent="0.25">
      <c r="A16" s="165" t="s">
        <v>61</v>
      </c>
      <c r="B16" s="165" t="s">
        <v>74</v>
      </c>
      <c r="C16" s="166" t="s">
        <v>76</v>
      </c>
      <c r="D16" s="167" t="s">
        <v>69</v>
      </c>
      <c r="E16" s="168">
        <v>0</v>
      </c>
      <c r="F16" s="168">
        <v>0</v>
      </c>
      <c r="G16" s="168">
        <v>0</v>
      </c>
      <c r="H16" s="168"/>
      <c r="I16" s="162"/>
      <c r="J16" s="162"/>
      <c r="K16" s="162"/>
      <c r="L16" s="162"/>
    </row>
  </sheetData>
  <mergeCells count="8">
    <mergeCell ref="C14:D14"/>
    <mergeCell ref="H5:H6"/>
    <mergeCell ref="A5:B5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workbookViewId="0">
      <selection activeCell="A4" sqref="A4"/>
    </sheetView>
  </sheetViews>
  <sheetFormatPr defaultColWidth="8.85546875" defaultRowHeight="15" x14ac:dyDescent="0.25"/>
  <cols>
    <col min="1" max="1" width="4.28515625" style="39" customWidth="1"/>
    <col min="2" max="2" width="4.140625" style="39" customWidth="1"/>
    <col min="3" max="3" width="4.7109375" style="39" customWidth="1"/>
    <col min="4" max="4" width="4.85546875" style="39" customWidth="1"/>
    <col min="5" max="5" width="6" style="39" customWidth="1"/>
    <col min="6" max="6" width="25.7109375" style="39" customWidth="1"/>
    <col min="7" max="7" width="23.5703125" style="39" customWidth="1"/>
    <col min="8" max="8" width="8.85546875" style="39"/>
    <col min="9" max="9" width="9.7109375" style="39" customWidth="1"/>
    <col min="10" max="10" width="13.42578125" style="39" hidden="1" customWidth="1"/>
    <col min="11" max="11" width="12.5703125" style="39" customWidth="1"/>
    <col min="12" max="12" width="8.85546875" style="39"/>
    <col min="13" max="13" width="0" style="39" hidden="1" customWidth="1"/>
    <col min="14" max="16384" width="8.85546875" style="39"/>
  </cols>
  <sheetData>
    <row r="1" spans="1:13" s="40" customFormat="1" x14ac:dyDescent="0.25">
      <c r="A1" s="40" t="s">
        <v>735</v>
      </c>
    </row>
    <row r="3" spans="1:13" x14ac:dyDescent="0.25">
      <c r="A3" s="39" t="s">
        <v>690</v>
      </c>
    </row>
    <row r="5" spans="1:13" ht="67.150000000000006" customHeight="1" x14ac:dyDescent="0.25">
      <c r="A5" s="384" t="s">
        <v>0</v>
      </c>
      <c r="B5" s="384"/>
      <c r="C5" s="384"/>
      <c r="D5" s="384"/>
      <c r="E5" s="385" t="s">
        <v>11</v>
      </c>
      <c r="F5" s="384" t="s">
        <v>12</v>
      </c>
      <c r="G5" s="384" t="s">
        <v>13</v>
      </c>
      <c r="H5" s="384" t="s">
        <v>14</v>
      </c>
      <c r="I5" s="384" t="s">
        <v>15</v>
      </c>
      <c r="J5" s="384" t="s">
        <v>16</v>
      </c>
      <c r="K5" s="384" t="s">
        <v>17</v>
      </c>
      <c r="L5" s="384" t="s">
        <v>18</v>
      </c>
      <c r="M5" s="384" t="s">
        <v>19</v>
      </c>
    </row>
    <row r="6" spans="1:13" ht="18.600000000000001" customHeight="1" x14ac:dyDescent="0.25">
      <c r="A6" s="41" t="s">
        <v>1</v>
      </c>
      <c r="B6" s="41" t="s">
        <v>2</v>
      </c>
      <c r="C6" s="41" t="s">
        <v>9</v>
      </c>
      <c r="D6" s="41" t="s">
        <v>10</v>
      </c>
      <c r="E6" s="385"/>
      <c r="F6" s="384"/>
      <c r="G6" s="384"/>
      <c r="H6" s="384"/>
      <c r="I6" s="384"/>
      <c r="J6" s="384"/>
      <c r="K6" s="384"/>
      <c r="L6" s="384"/>
      <c r="M6" s="384"/>
    </row>
    <row r="7" spans="1:13" s="40" customFormat="1" x14ac:dyDescent="0.25">
      <c r="A7" s="4" t="s">
        <v>61</v>
      </c>
      <c r="B7" s="4" t="s">
        <v>62</v>
      </c>
      <c r="C7" s="148"/>
      <c r="D7" s="148"/>
      <c r="E7" s="148"/>
      <c r="F7" s="373" t="s">
        <v>65</v>
      </c>
      <c r="G7" s="393"/>
      <c r="H7" s="374"/>
      <c r="I7" s="148"/>
      <c r="J7" s="148"/>
      <c r="K7" s="148"/>
      <c r="L7" s="148"/>
      <c r="M7" s="148"/>
    </row>
    <row r="8" spans="1:13" ht="38.450000000000003" hidden="1" customHeight="1" x14ac:dyDescent="0.3">
      <c r="A8" s="126" t="s">
        <v>61</v>
      </c>
      <c r="B8" s="126" t="s">
        <v>62</v>
      </c>
      <c r="C8" s="41"/>
      <c r="D8" s="41"/>
      <c r="E8" s="41">
        <v>995</v>
      </c>
      <c r="F8" s="371" t="s">
        <v>78</v>
      </c>
      <c r="G8" s="122" t="s">
        <v>79</v>
      </c>
      <c r="H8" s="8" t="s">
        <v>81</v>
      </c>
      <c r="I8" s="41">
        <v>4150</v>
      </c>
      <c r="J8" s="41"/>
      <c r="K8" s="41">
        <v>4155</v>
      </c>
      <c r="L8" s="43">
        <f>K8*100/I8</f>
        <v>100.12048192771084</v>
      </c>
      <c r="M8" s="41" t="e">
        <f>K8*100/J8</f>
        <v>#DIV/0!</v>
      </c>
    </row>
    <row r="9" spans="1:13" ht="33" hidden="1" customHeight="1" x14ac:dyDescent="0.3">
      <c r="A9" s="41"/>
      <c r="B9" s="41"/>
      <c r="C9" s="41"/>
      <c r="D9" s="41"/>
      <c r="E9" s="41"/>
      <c r="F9" s="394" t="s">
        <v>625</v>
      </c>
      <c r="G9" s="123" t="s">
        <v>80</v>
      </c>
      <c r="H9" s="36" t="s">
        <v>82</v>
      </c>
      <c r="I9" s="41">
        <v>267288.59999999998</v>
      </c>
      <c r="J9" s="41"/>
      <c r="K9" s="41">
        <v>260637.5</v>
      </c>
      <c r="L9" s="43">
        <f t="shared" ref="L9:L55" si="0">K9*100/I9</f>
        <v>97.511640975335283</v>
      </c>
      <c r="M9" s="41" t="e">
        <f t="shared" ref="M9:M55" si="1">K9*100/J9</f>
        <v>#DIV/0!</v>
      </c>
    </row>
    <row r="10" spans="1:13" ht="14.45" customHeight="1" x14ac:dyDescent="0.25">
      <c r="A10" s="126" t="s">
        <v>61</v>
      </c>
      <c r="B10" s="126" t="s">
        <v>62</v>
      </c>
      <c r="C10" s="41"/>
      <c r="D10" s="41"/>
      <c r="E10" s="41">
        <v>995</v>
      </c>
      <c r="F10" s="386" t="s">
        <v>712</v>
      </c>
      <c r="G10" s="386" t="s">
        <v>579</v>
      </c>
      <c r="H10" s="388" t="s">
        <v>81</v>
      </c>
      <c r="I10" s="367">
        <v>1112</v>
      </c>
      <c r="J10" s="367"/>
      <c r="K10" s="367">
        <v>1169</v>
      </c>
      <c r="L10" s="369">
        <f t="shared" si="0"/>
        <v>105.12589928057554</v>
      </c>
      <c r="M10" s="367"/>
    </row>
    <row r="11" spans="1:13" ht="44.45" hidden="1" customHeight="1" x14ac:dyDescent="0.3">
      <c r="A11" s="126" t="s">
        <v>61</v>
      </c>
      <c r="B11" s="126" t="s">
        <v>62</v>
      </c>
      <c r="C11" s="41"/>
      <c r="D11" s="41"/>
      <c r="E11" s="41">
        <v>995</v>
      </c>
      <c r="F11" s="397"/>
      <c r="G11" s="387"/>
      <c r="H11" s="389"/>
      <c r="I11" s="368"/>
      <c r="J11" s="368"/>
      <c r="K11" s="368"/>
      <c r="L11" s="370"/>
      <c r="M11" s="368"/>
    </row>
    <row r="12" spans="1:13" ht="43.15" customHeight="1" x14ac:dyDescent="0.25">
      <c r="A12" s="126"/>
      <c r="B12" s="126"/>
      <c r="C12" s="41"/>
      <c r="D12" s="41"/>
      <c r="E12" s="41"/>
      <c r="F12" s="387"/>
      <c r="G12" s="179" t="s">
        <v>80</v>
      </c>
      <c r="H12" s="180" t="s">
        <v>82</v>
      </c>
      <c r="I12" s="181">
        <v>57427.199999999997</v>
      </c>
      <c r="J12" s="367"/>
      <c r="K12" s="183">
        <v>78825.8</v>
      </c>
      <c r="L12" s="183">
        <f t="shared" ref="L12:L13" si="2">K12*100/I12</f>
        <v>137.2621336230915</v>
      </c>
      <c r="M12" s="367"/>
    </row>
    <row r="13" spans="1:13" ht="14.45" customHeight="1" x14ac:dyDescent="0.25">
      <c r="A13" s="184"/>
      <c r="B13" s="184"/>
      <c r="C13" s="41"/>
      <c r="D13" s="41"/>
      <c r="E13" s="41"/>
      <c r="F13" s="386" t="s">
        <v>713</v>
      </c>
      <c r="G13" s="386" t="s">
        <v>579</v>
      </c>
      <c r="H13" s="388" t="s">
        <v>81</v>
      </c>
      <c r="I13" s="232">
        <v>2995</v>
      </c>
      <c r="J13" s="383"/>
      <c r="K13" s="367">
        <v>2978</v>
      </c>
      <c r="L13" s="369">
        <f t="shared" si="2"/>
        <v>99.432387312186975</v>
      </c>
      <c r="M13" s="383"/>
    </row>
    <row r="14" spans="1:13" ht="44.45" hidden="1" customHeight="1" x14ac:dyDescent="0.3">
      <c r="A14" s="184"/>
      <c r="B14" s="184"/>
      <c r="C14" s="41"/>
      <c r="D14" s="41"/>
      <c r="E14" s="41"/>
      <c r="F14" s="397"/>
      <c r="G14" s="387"/>
      <c r="H14" s="389"/>
      <c r="I14" s="232"/>
      <c r="J14" s="383"/>
      <c r="K14" s="368"/>
      <c r="L14" s="370"/>
      <c r="M14" s="383"/>
    </row>
    <row r="15" spans="1:13" ht="43.15" customHeight="1" x14ac:dyDescent="0.25">
      <c r="A15" s="184"/>
      <c r="B15" s="184"/>
      <c r="C15" s="41"/>
      <c r="D15" s="41"/>
      <c r="E15" s="41"/>
      <c r="F15" s="387"/>
      <c r="G15" s="179" t="s">
        <v>80</v>
      </c>
      <c r="H15" s="180" t="s">
        <v>82</v>
      </c>
      <c r="I15" s="182">
        <v>158054</v>
      </c>
      <c r="J15" s="368"/>
      <c r="K15" s="183">
        <v>203556</v>
      </c>
      <c r="L15" s="183">
        <f t="shared" ref="L15:L19" si="3">K15*100/I15</f>
        <v>128.7888949346426</v>
      </c>
      <c r="M15" s="368"/>
    </row>
    <row r="16" spans="1:13" ht="18.600000000000001" customHeight="1" x14ac:dyDescent="0.25">
      <c r="A16" s="233"/>
      <c r="B16" s="233"/>
      <c r="C16" s="41"/>
      <c r="D16" s="41"/>
      <c r="E16" s="41"/>
      <c r="F16" s="390" t="s">
        <v>714</v>
      </c>
      <c r="G16" s="234" t="s">
        <v>579</v>
      </c>
      <c r="H16" s="180" t="s">
        <v>81</v>
      </c>
      <c r="I16" s="182">
        <v>1112</v>
      </c>
      <c r="J16" s="182"/>
      <c r="K16" s="183">
        <v>1169</v>
      </c>
      <c r="L16" s="183">
        <f t="shared" si="3"/>
        <v>105.12589928057554</v>
      </c>
      <c r="M16" s="182"/>
    </row>
    <row r="17" spans="1:13" ht="43.15" customHeight="1" x14ac:dyDescent="0.25">
      <c r="A17" s="233"/>
      <c r="B17" s="233"/>
      <c r="C17" s="41"/>
      <c r="D17" s="41"/>
      <c r="E17" s="41"/>
      <c r="F17" s="391"/>
      <c r="G17" s="179" t="s">
        <v>80</v>
      </c>
      <c r="H17" s="180" t="s">
        <v>82</v>
      </c>
      <c r="I17" s="182">
        <v>23687.5</v>
      </c>
      <c r="J17" s="182"/>
      <c r="K17" s="183">
        <v>29354</v>
      </c>
      <c r="L17" s="183">
        <f t="shared" si="3"/>
        <v>123.92189973614775</v>
      </c>
      <c r="M17" s="182"/>
    </row>
    <row r="18" spans="1:13" ht="18" customHeight="1" x14ac:dyDescent="0.25">
      <c r="A18" s="233"/>
      <c r="B18" s="233"/>
      <c r="C18" s="41"/>
      <c r="D18" s="41"/>
      <c r="E18" s="41"/>
      <c r="F18" s="390" t="s">
        <v>715</v>
      </c>
      <c r="G18" s="234" t="s">
        <v>579</v>
      </c>
      <c r="H18" s="180" t="s">
        <v>81</v>
      </c>
      <c r="I18" s="182">
        <v>2995</v>
      </c>
      <c r="J18" s="182"/>
      <c r="K18" s="183">
        <v>2978</v>
      </c>
      <c r="L18" s="183">
        <f t="shared" si="3"/>
        <v>99.432387312186975</v>
      </c>
      <c r="M18" s="182"/>
    </row>
    <row r="19" spans="1:13" ht="43.15" customHeight="1" x14ac:dyDescent="0.25">
      <c r="A19" s="233"/>
      <c r="B19" s="233"/>
      <c r="C19" s="41"/>
      <c r="D19" s="41"/>
      <c r="E19" s="41"/>
      <c r="F19" s="391"/>
      <c r="G19" s="179" t="s">
        <v>80</v>
      </c>
      <c r="H19" s="180" t="s">
        <v>82</v>
      </c>
      <c r="I19" s="182">
        <v>62694.6</v>
      </c>
      <c r="J19" s="182"/>
      <c r="K19" s="183">
        <v>75150.2</v>
      </c>
      <c r="L19" s="183">
        <f t="shared" si="3"/>
        <v>119.86710179186086</v>
      </c>
      <c r="M19" s="182"/>
    </row>
    <row r="20" spans="1:13" x14ac:dyDescent="0.25">
      <c r="A20" s="38" t="s">
        <v>61</v>
      </c>
      <c r="B20" s="38" t="s">
        <v>67</v>
      </c>
      <c r="C20" s="41"/>
      <c r="D20" s="41"/>
      <c r="E20" s="41"/>
      <c r="F20" s="373" t="s">
        <v>70</v>
      </c>
      <c r="G20" s="374"/>
      <c r="H20" s="41"/>
      <c r="I20" s="41"/>
      <c r="J20" s="41"/>
      <c r="K20" s="41"/>
      <c r="L20" s="43"/>
      <c r="M20" s="41"/>
    </row>
    <row r="21" spans="1:13" ht="14.45" hidden="1" x14ac:dyDescent="0.3">
      <c r="A21" s="126" t="s">
        <v>61</v>
      </c>
      <c r="B21" s="126" t="s">
        <v>67</v>
      </c>
      <c r="C21" s="41">
        <v>1</v>
      </c>
      <c r="D21" s="41"/>
      <c r="E21" s="41">
        <v>995</v>
      </c>
      <c r="F21" s="371" t="s">
        <v>83</v>
      </c>
      <c r="G21" s="122" t="s">
        <v>84</v>
      </c>
      <c r="H21" s="8" t="s">
        <v>81</v>
      </c>
      <c r="I21" s="41"/>
      <c r="J21" s="41"/>
      <c r="K21" s="41">
        <f>5880+88</f>
        <v>5968</v>
      </c>
      <c r="L21" s="43" t="e">
        <f t="shared" si="0"/>
        <v>#DIV/0!</v>
      </c>
      <c r="M21" s="41" t="e">
        <f t="shared" si="1"/>
        <v>#DIV/0!</v>
      </c>
    </row>
    <row r="22" spans="1:13" ht="63" hidden="1" customHeight="1" x14ac:dyDescent="0.3">
      <c r="A22" s="41"/>
      <c r="B22" s="41"/>
      <c r="C22" s="41"/>
      <c r="D22" s="41"/>
      <c r="E22" s="41"/>
      <c r="F22" s="394" t="s">
        <v>625</v>
      </c>
      <c r="G22" s="123" t="s">
        <v>80</v>
      </c>
      <c r="H22" s="36" t="s">
        <v>82</v>
      </c>
      <c r="I22" s="41"/>
      <c r="J22" s="41"/>
      <c r="K22" s="41">
        <f>196804.9+13906.9</f>
        <v>210711.8</v>
      </c>
      <c r="L22" s="43" t="e">
        <f t="shared" si="0"/>
        <v>#DIV/0!</v>
      </c>
      <c r="M22" s="41" t="e">
        <f t="shared" si="1"/>
        <v>#DIV/0!</v>
      </c>
    </row>
    <row r="23" spans="1:13" ht="26.45" customHeight="1" x14ac:dyDescent="0.25">
      <c r="A23" s="126" t="s">
        <v>61</v>
      </c>
      <c r="B23" s="126" t="s">
        <v>67</v>
      </c>
      <c r="C23" s="41"/>
      <c r="D23" s="41"/>
      <c r="E23" s="41">
        <v>995</v>
      </c>
      <c r="F23" s="376" t="s">
        <v>716</v>
      </c>
      <c r="G23" s="395" t="s">
        <v>84</v>
      </c>
      <c r="H23" s="396" t="s">
        <v>81</v>
      </c>
      <c r="I23" s="367">
        <v>2873</v>
      </c>
      <c r="J23" s="367"/>
      <c r="K23" s="367">
        <v>2930</v>
      </c>
      <c r="L23" s="369">
        <f>K23*100/I23</f>
        <v>101.98398886181691</v>
      </c>
      <c r="M23" s="367"/>
    </row>
    <row r="24" spans="1:13" ht="63" hidden="1" customHeight="1" x14ac:dyDescent="0.3">
      <c r="A24" s="126" t="s">
        <v>61</v>
      </c>
      <c r="B24" s="126" t="s">
        <v>67</v>
      </c>
      <c r="C24" s="41"/>
      <c r="D24" s="41"/>
      <c r="E24" s="41">
        <v>995</v>
      </c>
      <c r="F24" s="377"/>
      <c r="G24" s="395"/>
      <c r="H24" s="396"/>
      <c r="I24" s="368"/>
      <c r="J24" s="368"/>
      <c r="K24" s="368"/>
      <c r="L24" s="370"/>
      <c r="M24" s="368"/>
    </row>
    <row r="25" spans="1:13" ht="31.9" customHeight="1" x14ac:dyDescent="0.25">
      <c r="A25" s="126"/>
      <c r="B25" s="126"/>
      <c r="C25" s="41"/>
      <c r="D25" s="41"/>
      <c r="E25" s="41"/>
      <c r="F25" s="378"/>
      <c r="G25" s="37" t="s">
        <v>80</v>
      </c>
      <c r="H25" s="124" t="s">
        <v>82</v>
      </c>
      <c r="I25" s="41">
        <v>85748.6</v>
      </c>
      <c r="J25" s="41"/>
      <c r="K25" s="43">
        <v>119160.4</v>
      </c>
      <c r="L25" s="43">
        <f>K25*100/I25</f>
        <v>138.96483441129067</v>
      </c>
      <c r="M25" s="41"/>
    </row>
    <row r="26" spans="1:13" ht="14.45" customHeight="1" x14ac:dyDescent="0.25">
      <c r="A26" s="126"/>
      <c r="B26" s="126"/>
      <c r="C26" s="41"/>
      <c r="D26" s="41"/>
      <c r="E26" s="41"/>
      <c r="F26" s="376" t="s">
        <v>717</v>
      </c>
      <c r="G26" s="37" t="s">
        <v>175</v>
      </c>
      <c r="H26" s="180" t="s">
        <v>81</v>
      </c>
      <c r="I26" s="41">
        <v>3067</v>
      </c>
      <c r="J26" s="41"/>
      <c r="K26" s="41">
        <v>3104</v>
      </c>
      <c r="L26" s="43">
        <f t="shared" ref="L26:L29" si="4">K26*100/I26</f>
        <v>101.20639060971634</v>
      </c>
      <c r="M26" s="41"/>
    </row>
    <row r="27" spans="1:13" ht="57" customHeight="1" x14ac:dyDescent="0.25">
      <c r="A27" s="149"/>
      <c r="B27" s="149"/>
      <c r="C27" s="41"/>
      <c r="D27" s="41"/>
      <c r="E27" s="41"/>
      <c r="F27" s="378"/>
      <c r="G27" s="37" t="s">
        <v>80</v>
      </c>
      <c r="H27" s="180" t="s">
        <v>82</v>
      </c>
      <c r="I27" s="41">
        <v>121300.2</v>
      </c>
      <c r="J27" s="41"/>
      <c r="K27" s="41">
        <v>164363.1</v>
      </c>
      <c r="L27" s="43">
        <f t="shared" si="4"/>
        <v>135.50109562886129</v>
      </c>
      <c r="M27" s="41"/>
    </row>
    <row r="28" spans="1:13" ht="17.45" customHeight="1" x14ac:dyDescent="0.25">
      <c r="A28" s="149"/>
      <c r="B28" s="149"/>
      <c r="C28" s="41"/>
      <c r="D28" s="41"/>
      <c r="E28" s="41"/>
      <c r="F28" s="376" t="s">
        <v>718</v>
      </c>
      <c r="G28" s="37" t="s">
        <v>175</v>
      </c>
      <c r="H28" s="180" t="s">
        <v>81</v>
      </c>
      <c r="I28" s="41">
        <v>436</v>
      </c>
      <c r="J28" s="41"/>
      <c r="K28" s="41">
        <v>428</v>
      </c>
      <c r="L28" s="43">
        <f t="shared" si="4"/>
        <v>98.165137614678898</v>
      </c>
      <c r="M28" s="41"/>
    </row>
    <row r="29" spans="1:13" ht="49.9" customHeight="1" x14ac:dyDescent="0.25">
      <c r="A29" s="149"/>
      <c r="B29" s="149"/>
      <c r="C29" s="41"/>
      <c r="D29" s="41"/>
      <c r="E29" s="41"/>
      <c r="F29" s="392"/>
      <c r="G29" s="37" t="s">
        <v>80</v>
      </c>
      <c r="H29" s="180" t="s">
        <v>82</v>
      </c>
      <c r="I29" s="41">
        <v>38292.9</v>
      </c>
      <c r="J29" s="41"/>
      <c r="K29" s="41">
        <v>35554.9</v>
      </c>
      <c r="L29" s="43">
        <f t="shared" si="4"/>
        <v>92.849849449898016</v>
      </c>
      <c r="M29" s="41"/>
    </row>
    <row r="30" spans="1:13" x14ac:dyDescent="0.25">
      <c r="A30" s="4" t="s">
        <v>61</v>
      </c>
      <c r="B30" s="4" t="s">
        <v>71</v>
      </c>
      <c r="C30" s="41"/>
      <c r="D30" s="41"/>
      <c r="E30" s="41"/>
      <c r="F30" s="373" t="s">
        <v>73</v>
      </c>
      <c r="G30" s="374"/>
      <c r="H30" s="41"/>
      <c r="I30" s="41"/>
      <c r="J30" s="41"/>
      <c r="K30" s="41"/>
      <c r="L30" s="43"/>
      <c r="M30" s="41"/>
    </row>
    <row r="31" spans="1:13" ht="14.45" hidden="1" x14ac:dyDescent="0.3">
      <c r="A31" s="126" t="s">
        <v>61</v>
      </c>
      <c r="B31" s="126" t="s">
        <v>71</v>
      </c>
      <c r="C31" s="41"/>
      <c r="D31" s="41"/>
      <c r="E31" s="41">
        <v>995</v>
      </c>
      <c r="F31" s="371" t="s">
        <v>85</v>
      </c>
      <c r="G31" s="122" t="s">
        <v>84</v>
      </c>
      <c r="H31" s="8" t="s">
        <v>81</v>
      </c>
      <c r="I31" s="41"/>
      <c r="J31" s="41"/>
      <c r="K31" s="41"/>
      <c r="L31" s="43" t="e">
        <f t="shared" si="0"/>
        <v>#DIV/0!</v>
      </c>
      <c r="M31" s="41" t="e">
        <f t="shared" si="1"/>
        <v>#DIV/0!</v>
      </c>
    </row>
    <row r="32" spans="1:13" ht="75" hidden="1" customHeight="1" x14ac:dyDescent="0.3">
      <c r="A32" s="41"/>
      <c r="B32" s="41"/>
      <c r="C32" s="41"/>
      <c r="D32" s="41"/>
      <c r="E32" s="41"/>
      <c r="F32" s="372"/>
      <c r="G32" s="122" t="s">
        <v>80</v>
      </c>
      <c r="H32" s="8" t="s">
        <v>82</v>
      </c>
      <c r="I32" s="41"/>
      <c r="J32" s="41"/>
      <c r="K32" s="41"/>
      <c r="L32" s="43" t="e">
        <f t="shared" si="0"/>
        <v>#DIV/0!</v>
      </c>
      <c r="M32" s="41" t="e">
        <f t="shared" si="1"/>
        <v>#DIV/0!</v>
      </c>
    </row>
    <row r="33" spans="1:13" ht="71.45" customHeight="1" x14ac:dyDescent="0.25">
      <c r="A33" s="126" t="s">
        <v>61</v>
      </c>
      <c r="B33" s="126" t="s">
        <v>71</v>
      </c>
      <c r="C33" s="41"/>
      <c r="D33" s="41"/>
      <c r="E33" s="41">
        <v>995</v>
      </c>
      <c r="F33" s="104" t="s">
        <v>719</v>
      </c>
      <c r="G33" s="125" t="s">
        <v>556</v>
      </c>
      <c r="H33" s="105" t="s">
        <v>557</v>
      </c>
      <c r="I33" s="41">
        <v>670800</v>
      </c>
      <c r="J33" s="150"/>
      <c r="K33" s="41">
        <v>672078</v>
      </c>
      <c r="L33" s="43">
        <f t="shared" si="0"/>
        <v>100.19051878354205</v>
      </c>
      <c r="M33" s="41"/>
    </row>
    <row r="34" spans="1:13" ht="37.15" customHeight="1" x14ac:dyDescent="0.25">
      <c r="A34" s="149"/>
      <c r="B34" s="149"/>
      <c r="C34" s="41"/>
      <c r="D34" s="41"/>
      <c r="E34" s="41"/>
      <c r="F34" s="106"/>
      <c r="G34" s="122" t="s">
        <v>80</v>
      </c>
      <c r="H34" s="8" t="s">
        <v>82</v>
      </c>
      <c r="I34" s="41">
        <v>37362.400000000001</v>
      </c>
      <c r="J34" s="41"/>
      <c r="K34" s="43">
        <v>43608.6</v>
      </c>
      <c r="L34" s="43">
        <f t="shared" si="0"/>
        <v>116.71787679592317</v>
      </c>
      <c r="M34" s="41"/>
    </row>
    <row r="35" spans="1:13" ht="65.25" customHeight="1" x14ac:dyDescent="0.25">
      <c r="A35" s="126" t="s">
        <v>61</v>
      </c>
      <c r="B35" s="126" t="s">
        <v>71</v>
      </c>
      <c r="C35" s="41"/>
      <c r="D35" s="41"/>
      <c r="E35" s="41">
        <v>995</v>
      </c>
      <c r="F35" s="104" t="s">
        <v>720</v>
      </c>
      <c r="G35" s="125" t="s">
        <v>556</v>
      </c>
      <c r="H35" s="105" t="s">
        <v>557</v>
      </c>
      <c r="I35" s="41">
        <v>371288</v>
      </c>
      <c r="J35" s="41"/>
      <c r="K35" s="41">
        <v>352983</v>
      </c>
      <c r="L35" s="43">
        <f t="shared" ref="L35:L52" si="5">K35*100/I35</f>
        <v>95.069864902717029</v>
      </c>
      <c r="M35" s="41"/>
    </row>
    <row r="36" spans="1:13" ht="37.15" customHeight="1" x14ac:dyDescent="0.25">
      <c r="A36" s="149"/>
      <c r="B36" s="149"/>
      <c r="C36" s="41"/>
      <c r="D36" s="41"/>
      <c r="E36" s="41"/>
      <c r="F36" s="106"/>
      <c r="G36" s="122" t="s">
        <v>80</v>
      </c>
      <c r="H36" s="8" t="s">
        <v>82</v>
      </c>
      <c r="I36" s="41">
        <v>14743.4</v>
      </c>
      <c r="J36" s="41"/>
      <c r="K36" s="43">
        <v>10571.6</v>
      </c>
      <c r="L36" s="43">
        <f t="shared" si="5"/>
        <v>71.703948885603054</v>
      </c>
      <c r="M36" s="41"/>
    </row>
    <row r="37" spans="1:13" ht="14.45" customHeight="1" x14ac:dyDescent="0.25">
      <c r="A37" s="149"/>
      <c r="B37" s="149"/>
      <c r="C37" s="41"/>
      <c r="D37" s="41"/>
      <c r="E37" s="41">
        <v>996</v>
      </c>
      <c r="F37" s="379" t="s">
        <v>721</v>
      </c>
      <c r="G37" s="37" t="s">
        <v>84</v>
      </c>
      <c r="H37" s="180" t="s">
        <v>81</v>
      </c>
      <c r="I37" s="41">
        <v>184</v>
      </c>
      <c r="J37" s="41"/>
      <c r="K37" s="43">
        <v>205</v>
      </c>
      <c r="L37" s="43">
        <f t="shared" si="5"/>
        <v>111.41304347826087</v>
      </c>
      <c r="M37" s="41"/>
    </row>
    <row r="38" spans="1:13" ht="37.15" customHeight="1" x14ac:dyDescent="0.25">
      <c r="A38" s="149"/>
      <c r="B38" s="149"/>
      <c r="C38" s="41"/>
      <c r="D38" s="41"/>
      <c r="E38" s="41"/>
      <c r="F38" s="380"/>
      <c r="G38" s="37" t="s">
        <v>80</v>
      </c>
      <c r="H38" s="180" t="s">
        <v>82</v>
      </c>
      <c r="I38" s="41">
        <v>4872.6000000000004</v>
      </c>
      <c r="J38" s="41"/>
      <c r="K38" s="43">
        <v>5154</v>
      </c>
      <c r="L38" s="43">
        <f t="shared" si="5"/>
        <v>105.77515084349217</v>
      </c>
      <c r="M38" s="41"/>
    </row>
    <row r="39" spans="1:13" ht="14.45" customHeight="1" x14ac:dyDescent="0.25">
      <c r="A39" s="149"/>
      <c r="B39" s="149"/>
      <c r="C39" s="41"/>
      <c r="D39" s="41"/>
      <c r="E39" s="41"/>
      <c r="F39" s="379" t="s">
        <v>722</v>
      </c>
      <c r="G39" s="37" t="s">
        <v>84</v>
      </c>
      <c r="H39" s="180" t="s">
        <v>81</v>
      </c>
      <c r="I39" s="41">
        <v>141</v>
      </c>
      <c r="J39" s="41"/>
      <c r="K39" s="43">
        <v>103</v>
      </c>
      <c r="L39" s="43">
        <f t="shared" si="5"/>
        <v>73.049645390070921</v>
      </c>
      <c r="M39" s="41"/>
    </row>
    <row r="40" spans="1:13" ht="37.15" customHeight="1" x14ac:dyDescent="0.25">
      <c r="A40" s="149"/>
      <c r="B40" s="149"/>
      <c r="C40" s="41"/>
      <c r="D40" s="41"/>
      <c r="E40" s="41"/>
      <c r="F40" s="380"/>
      <c r="G40" s="37" t="s">
        <v>80</v>
      </c>
      <c r="H40" s="180" t="s">
        <v>82</v>
      </c>
      <c r="I40" s="41">
        <v>6786.8</v>
      </c>
      <c r="J40" s="41"/>
      <c r="K40" s="43">
        <v>7470.1</v>
      </c>
      <c r="L40" s="43">
        <f t="shared" si="5"/>
        <v>110.0680733187953</v>
      </c>
      <c r="M40" s="41"/>
    </row>
    <row r="41" spans="1:13" ht="13.9" customHeight="1" x14ac:dyDescent="0.25">
      <c r="A41" s="149"/>
      <c r="B41" s="149"/>
      <c r="C41" s="41"/>
      <c r="D41" s="41"/>
      <c r="E41" s="41"/>
      <c r="F41" s="381" t="s">
        <v>723</v>
      </c>
      <c r="G41" s="37" t="s">
        <v>84</v>
      </c>
      <c r="H41" s="180" t="s">
        <v>81</v>
      </c>
      <c r="I41" s="41">
        <v>42</v>
      </c>
      <c r="J41" s="41"/>
      <c r="K41" s="43">
        <v>47</v>
      </c>
      <c r="L41" s="43">
        <f t="shared" si="5"/>
        <v>111.9047619047619</v>
      </c>
      <c r="M41" s="41"/>
    </row>
    <row r="42" spans="1:13" ht="37.15" customHeight="1" x14ac:dyDescent="0.25">
      <c r="A42" s="149"/>
      <c r="B42" s="149"/>
      <c r="C42" s="41"/>
      <c r="D42" s="41"/>
      <c r="E42" s="41"/>
      <c r="F42" s="382"/>
      <c r="G42" s="37" t="s">
        <v>80</v>
      </c>
      <c r="H42" s="180" t="s">
        <v>82</v>
      </c>
      <c r="I42" s="41">
        <v>2021.6</v>
      </c>
      <c r="J42" s="41"/>
      <c r="K42" s="43">
        <v>3816.7</v>
      </c>
      <c r="L42" s="43">
        <f t="shared" si="5"/>
        <v>188.79600316580928</v>
      </c>
      <c r="M42" s="41"/>
    </row>
    <row r="43" spans="1:13" ht="13.9" customHeight="1" x14ac:dyDescent="0.25">
      <c r="A43" s="149"/>
      <c r="B43" s="149"/>
      <c r="C43" s="41"/>
      <c r="D43" s="41"/>
      <c r="E43" s="41"/>
      <c r="F43" s="381" t="s">
        <v>724</v>
      </c>
      <c r="G43" s="37" t="s">
        <v>84</v>
      </c>
      <c r="H43" s="180" t="s">
        <v>81</v>
      </c>
      <c r="I43" s="41">
        <v>13</v>
      </c>
      <c r="J43" s="41"/>
      <c r="K43" s="43">
        <v>13</v>
      </c>
      <c r="L43" s="43">
        <f t="shared" si="5"/>
        <v>100</v>
      </c>
      <c r="M43" s="41"/>
    </row>
    <row r="44" spans="1:13" ht="37.15" customHeight="1" x14ac:dyDescent="0.25">
      <c r="A44" s="149"/>
      <c r="B44" s="149"/>
      <c r="C44" s="41"/>
      <c r="D44" s="41"/>
      <c r="E44" s="41"/>
      <c r="F44" s="382"/>
      <c r="G44" s="37" t="s">
        <v>80</v>
      </c>
      <c r="H44" s="180" t="s">
        <v>82</v>
      </c>
      <c r="I44" s="41">
        <v>625.79999999999995</v>
      </c>
      <c r="J44" s="41"/>
      <c r="K44" s="43">
        <v>1623.7</v>
      </c>
      <c r="L44" s="43">
        <f t="shared" si="5"/>
        <v>259.45989133908597</v>
      </c>
      <c r="M44" s="41"/>
    </row>
    <row r="45" spans="1:13" ht="12" customHeight="1" x14ac:dyDescent="0.25">
      <c r="A45" s="149"/>
      <c r="B45" s="149"/>
      <c r="C45" s="41"/>
      <c r="D45" s="41"/>
      <c r="E45" s="41"/>
      <c r="F45" s="381" t="s">
        <v>725</v>
      </c>
      <c r="G45" s="37" t="s">
        <v>84</v>
      </c>
      <c r="H45" s="180" t="s">
        <v>81</v>
      </c>
      <c r="I45" s="41">
        <v>63</v>
      </c>
      <c r="J45" s="41"/>
      <c r="K45" s="43">
        <v>70</v>
      </c>
      <c r="L45" s="43">
        <f t="shared" si="5"/>
        <v>111.11111111111111</v>
      </c>
      <c r="M45" s="41"/>
    </row>
    <row r="46" spans="1:13" ht="44.45" customHeight="1" x14ac:dyDescent="0.25">
      <c r="A46" s="149"/>
      <c r="B46" s="149"/>
      <c r="C46" s="41"/>
      <c r="D46" s="41"/>
      <c r="E46" s="41"/>
      <c r="F46" s="382"/>
      <c r="G46" s="37" t="s">
        <v>80</v>
      </c>
      <c r="H46" s="180" t="s">
        <v>82</v>
      </c>
      <c r="I46" s="41">
        <v>3032.4</v>
      </c>
      <c r="J46" s="41"/>
      <c r="K46" s="43">
        <v>2306.3000000000002</v>
      </c>
      <c r="L46" s="43">
        <f t="shared" si="5"/>
        <v>76.055269753330705</v>
      </c>
      <c r="M46" s="41"/>
    </row>
    <row r="47" spans="1:13" ht="12.6" customHeight="1" x14ac:dyDescent="0.25">
      <c r="A47" s="149"/>
      <c r="B47" s="149"/>
      <c r="C47" s="41"/>
      <c r="D47" s="41"/>
      <c r="E47" s="41"/>
      <c r="F47" s="381" t="s">
        <v>726</v>
      </c>
      <c r="G47" s="37" t="s">
        <v>84</v>
      </c>
      <c r="H47" s="180" t="s">
        <v>81</v>
      </c>
      <c r="I47" s="41">
        <v>64</v>
      </c>
      <c r="J47" s="41"/>
      <c r="K47" s="43">
        <v>77</v>
      </c>
      <c r="L47" s="43">
        <f t="shared" si="5"/>
        <v>120.3125</v>
      </c>
      <c r="M47" s="41"/>
    </row>
    <row r="48" spans="1:13" ht="37.15" customHeight="1" x14ac:dyDescent="0.25">
      <c r="A48" s="149"/>
      <c r="B48" s="149"/>
      <c r="C48" s="41"/>
      <c r="D48" s="41"/>
      <c r="E48" s="41"/>
      <c r="F48" s="382"/>
      <c r="G48" s="37" t="s">
        <v>80</v>
      </c>
      <c r="H48" s="180" t="s">
        <v>82</v>
      </c>
      <c r="I48" s="41">
        <v>3080.6</v>
      </c>
      <c r="J48" s="41"/>
      <c r="K48" s="43">
        <v>2391.4</v>
      </c>
      <c r="L48" s="43">
        <f t="shared" si="5"/>
        <v>77.627734856846075</v>
      </c>
      <c r="M48" s="41"/>
    </row>
    <row r="49" spans="1:13" ht="12.6" customHeight="1" x14ac:dyDescent="0.25">
      <c r="A49" s="149"/>
      <c r="B49" s="149"/>
      <c r="C49" s="41"/>
      <c r="D49" s="41"/>
      <c r="E49" s="41"/>
      <c r="F49" s="381" t="s">
        <v>727</v>
      </c>
      <c r="G49" s="37" t="s">
        <v>84</v>
      </c>
      <c r="H49" s="180" t="s">
        <v>81</v>
      </c>
      <c r="I49" s="41">
        <v>77</v>
      </c>
      <c r="J49" s="41"/>
      <c r="K49" s="43">
        <v>87</v>
      </c>
      <c r="L49" s="43">
        <f t="shared" si="5"/>
        <v>112.98701298701299</v>
      </c>
      <c r="M49" s="41"/>
    </row>
    <row r="50" spans="1:13" ht="43.9" customHeight="1" x14ac:dyDescent="0.25">
      <c r="A50" s="149"/>
      <c r="B50" s="149"/>
      <c r="C50" s="41"/>
      <c r="D50" s="41"/>
      <c r="E50" s="41"/>
      <c r="F50" s="382"/>
      <c r="G50" s="37" t="s">
        <v>80</v>
      </c>
      <c r="H50" s="180" t="s">
        <v>82</v>
      </c>
      <c r="I50" s="41">
        <v>3706.3</v>
      </c>
      <c r="J50" s="41"/>
      <c r="K50" s="43">
        <v>1401.1</v>
      </c>
      <c r="L50" s="43">
        <f t="shared" si="5"/>
        <v>37.803199956830262</v>
      </c>
      <c r="M50" s="41"/>
    </row>
    <row r="51" spans="1:13" ht="13.9" customHeight="1" x14ac:dyDescent="0.25">
      <c r="A51" s="149"/>
      <c r="B51" s="149"/>
      <c r="C51" s="41"/>
      <c r="D51" s="41"/>
      <c r="E51" s="41"/>
      <c r="F51" s="381" t="s">
        <v>728</v>
      </c>
      <c r="G51" s="37" t="s">
        <v>84</v>
      </c>
      <c r="H51" s="180" t="s">
        <v>81</v>
      </c>
      <c r="I51" s="41">
        <v>49</v>
      </c>
      <c r="J51" s="41"/>
      <c r="K51" s="43">
        <v>53</v>
      </c>
      <c r="L51" s="43">
        <f t="shared" si="5"/>
        <v>108.16326530612245</v>
      </c>
      <c r="M51" s="41"/>
    </row>
    <row r="52" spans="1:13" ht="37.15" customHeight="1" x14ac:dyDescent="0.25">
      <c r="A52" s="149"/>
      <c r="B52" s="149"/>
      <c r="C52" s="41"/>
      <c r="D52" s="41"/>
      <c r="E52" s="41"/>
      <c r="F52" s="382"/>
      <c r="G52" s="37" t="s">
        <v>80</v>
      </c>
      <c r="H52" s="180" t="s">
        <v>82</v>
      </c>
      <c r="I52" s="41">
        <v>2358.5</v>
      </c>
      <c r="J52" s="41"/>
      <c r="K52" s="43">
        <v>1311.7</v>
      </c>
      <c r="L52" s="43">
        <f t="shared" si="5"/>
        <v>55.615857536569855</v>
      </c>
      <c r="M52" s="41"/>
    </row>
    <row r="53" spans="1:13" x14ac:dyDescent="0.25">
      <c r="A53" s="4" t="s">
        <v>61</v>
      </c>
      <c r="B53" s="4" t="s">
        <v>74</v>
      </c>
      <c r="C53" s="41"/>
      <c r="D53" s="41"/>
      <c r="E53" s="41"/>
      <c r="F53" s="373" t="s">
        <v>77</v>
      </c>
      <c r="G53" s="374"/>
      <c r="H53" s="41"/>
      <c r="I53" s="41"/>
      <c r="J53" s="41"/>
      <c r="K53" s="41"/>
      <c r="L53" s="43"/>
      <c r="M53" s="41"/>
    </row>
    <row r="54" spans="1:13" ht="14.45" hidden="1" x14ac:dyDescent="0.3">
      <c r="A54" s="126" t="s">
        <v>61</v>
      </c>
      <c r="B54" s="126" t="s">
        <v>74</v>
      </c>
      <c r="C54" s="41"/>
      <c r="D54" s="41"/>
      <c r="E54" s="41">
        <v>995</v>
      </c>
      <c r="F54" s="371" t="s">
        <v>86</v>
      </c>
      <c r="G54" s="122" t="s">
        <v>87</v>
      </c>
      <c r="H54" s="8" t="s">
        <v>88</v>
      </c>
      <c r="I54" s="41"/>
      <c r="J54" s="41">
        <v>34</v>
      </c>
      <c r="K54" s="41">
        <v>34</v>
      </c>
      <c r="L54" s="43" t="e">
        <f t="shared" si="0"/>
        <v>#DIV/0!</v>
      </c>
      <c r="M54" s="41">
        <f t="shared" si="1"/>
        <v>100</v>
      </c>
    </row>
    <row r="55" spans="1:13" ht="82.15" hidden="1" customHeight="1" x14ac:dyDescent="0.3">
      <c r="A55" s="41"/>
      <c r="B55" s="41"/>
      <c r="C55" s="41"/>
      <c r="D55" s="41"/>
      <c r="E55" s="41"/>
      <c r="F55" s="375"/>
      <c r="G55" s="122" t="s">
        <v>80</v>
      </c>
      <c r="H55" s="8" t="s">
        <v>82</v>
      </c>
      <c r="I55" s="41"/>
      <c r="J55" s="41"/>
      <c r="K55" s="41">
        <v>11602.6</v>
      </c>
      <c r="L55" s="43" t="e">
        <f t="shared" si="0"/>
        <v>#DIV/0!</v>
      </c>
      <c r="M55" s="41" t="e">
        <f t="shared" si="1"/>
        <v>#DIV/0!</v>
      </c>
    </row>
    <row r="56" spans="1:13" ht="16.899999999999999" customHeight="1" x14ac:dyDescent="0.25">
      <c r="A56" s="126" t="s">
        <v>61</v>
      </c>
      <c r="B56" s="126" t="s">
        <v>74</v>
      </c>
      <c r="C56" s="151"/>
      <c r="D56" s="151"/>
      <c r="E56" s="151">
        <v>995</v>
      </c>
      <c r="F56" s="365" t="s">
        <v>558</v>
      </c>
      <c r="G56" s="107" t="s">
        <v>87</v>
      </c>
      <c r="H56" s="36" t="s">
        <v>88</v>
      </c>
      <c r="I56" s="151">
        <v>34</v>
      </c>
      <c r="J56" s="151">
        <v>34</v>
      </c>
      <c r="K56" s="151">
        <v>34</v>
      </c>
      <c r="L56" s="44">
        <f t="shared" ref="L56:L57" si="6">K56*100/I56</f>
        <v>100</v>
      </c>
      <c r="M56" s="151">
        <f t="shared" ref="M56" si="7">K56*100/J56</f>
        <v>100</v>
      </c>
    </row>
    <row r="57" spans="1:13" ht="41.45" customHeight="1" x14ac:dyDescent="0.25">
      <c r="A57" s="152"/>
      <c r="B57" s="153"/>
      <c r="C57" s="153"/>
      <c r="D57" s="153"/>
      <c r="E57" s="153"/>
      <c r="F57" s="366"/>
      <c r="G57" s="108" t="s">
        <v>80</v>
      </c>
      <c r="H57" s="109" t="s">
        <v>82</v>
      </c>
      <c r="I57" s="41"/>
      <c r="J57" s="154"/>
      <c r="K57" s="154">
        <v>21389.9</v>
      </c>
      <c r="L57" s="43" t="e">
        <f t="shared" si="6"/>
        <v>#DIV/0!</v>
      </c>
      <c r="M57" s="155"/>
    </row>
  </sheetData>
  <mergeCells count="54">
    <mergeCell ref="F51:F52"/>
    <mergeCell ref="F16:F17"/>
    <mergeCell ref="F18:F19"/>
    <mergeCell ref="F28:F29"/>
    <mergeCell ref="F7:H7"/>
    <mergeCell ref="F8:F9"/>
    <mergeCell ref="F20:G20"/>
    <mergeCell ref="F21:F22"/>
    <mergeCell ref="F30:G30"/>
    <mergeCell ref="F26:F27"/>
    <mergeCell ref="G10:G11"/>
    <mergeCell ref="H10:H11"/>
    <mergeCell ref="G23:G24"/>
    <mergeCell ref="H23:H24"/>
    <mergeCell ref="F10:F12"/>
    <mergeCell ref="F13:F15"/>
    <mergeCell ref="G13:G14"/>
    <mergeCell ref="H13:H14"/>
    <mergeCell ref="J5:J6"/>
    <mergeCell ref="K5:K6"/>
    <mergeCell ref="L5:L6"/>
    <mergeCell ref="I10:I11"/>
    <mergeCell ref="J10:J11"/>
    <mergeCell ref="K10:K11"/>
    <mergeCell ref="K13:K14"/>
    <mergeCell ref="M5:M6"/>
    <mergeCell ref="A5:D5"/>
    <mergeCell ref="E5:E6"/>
    <mergeCell ref="F5:F6"/>
    <mergeCell ref="G5:G6"/>
    <mergeCell ref="H5:H6"/>
    <mergeCell ref="I5:I6"/>
    <mergeCell ref="M23:M24"/>
    <mergeCell ref="L10:L11"/>
    <mergeCell ref="M10:M11"/>
    <mergeCell ref="J12:J15"/>
    <mergeCell ref="M12:M15"/>
    <mergeCell ref="L13:L14"/>
    <mergeCell ref="F56:F57"/>
    <mergeCell ref="I23:I24"/>
    <mergeCell ref="J23:J24"/>
    <mergeCell ref="K23:K24"/>
    <mergeCell ref="L23:L24"/>
    <mergeCell ref="F31:F32"/>
    <mergeCell ref="F53:G53"/>
    <mergeCell ref="F54:F55"/>
    <mergeCell ref="F23:F25"/>
    <mergeCell ref="F37:F38"/>
    <mergeCell ref="F39:F40"/>
    <mergeCell ref="F41:F42"/>
    <mergeCell ref="F43:F44"/>
    <mergeCell ref="F45:F46"/>
    <mergeCell ref="F47:F48"/>
    <mergeCell ref="F49:F50"/>
  </mergeCells>
  <pageMargins left="0.7" right="0.7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zoomScale="95" zoomScaleNormal="95" workbookViewId="0">
      <selection activeCell="G6" sqref="G6:G7"/>
    </sheetView>
  </sheetViews>
  <sheetFormatPr defaultColWidth="8.85546875" defaultRowHeight="15" x14ac:dyDescent="0.25"/>
  <cols>
    <col min="1" max="1" width="3.7109375" style="198" customWidth="1"/>
    <col min="2" max="2" width="3.28515625" style="198" customWidth="1"/>
    <col min="3" max="3" width="3.85546875" style="198" customWidth="1"/>
    <col min="4" max="4" width="2.5703125" style="198" customWidth="1"/>
    <col min="5" max="5" width="2.85546875" style="198" customWidth="1"/>
    <col min="6" max="6" width="26.7109375" style="198" customWidth="1"/>
    <col min="7" max="7" width="29.42578125" style="198" customWidth="1"/>
    <col min="8" max="8" width="5.140625" style="198" customWidth="1"/>
    <col min="9" max="9" width="3.28515625" style="198" customWidth="1"/>
    <col min="10" max="10" width="3.85546875" style="198" customWidth="1"/>
    <col min="11" max="11" width="10.28515625" style="198" customWidth="1"/>
    <col min="12" max="12" width="5.85546875" style="198" customWidth="1"/>
    <col min="13" max="13" width="13.7109375" style="198" customWidth="1"/>
    <col min="14" max="14" width="11.5703125" style="198" hidden="1" customWidth="1"/>
    <col min="15" max="15" width="12.28515625" style="198" customWidth="1"/>
    <col min="16" max="16" width="9.85546875" style="198" customWidth="1"/>
    <col min="17" max="17" width="0" style="198" hidden="1" customWidth="1"/>
    <col min="18" max="16384" width="8.85546875" style="198"/>
  </cols>
  <sheetData>
    <row r="1" spans="1:17" s="223" customFormat="1" ht="14.25" x14ac:dyDescent="0.2">
      <c r="A1" s="223" t="s">
        <v>20</v>
      </c>
    </row>
    <row r="2" spans="1:17" x14ac:dyDescent="0.25">
      <c r="A2" s="223" t="s">
        <v>736</v>
      </c>
    </row>
    <row r="4" spans="1:17" x14ac:dyDescent="0.25">
      <c r="A4" s="198" t="s">
        <v>697</v>
      </c>
    </row>
    <row r="5" spans="1:17" ht="13.9" x14ac:dyDescent="0.25">
      <c r="M5" s="224"/>
      <c r="N5" s="224"/>
      <c r="O5" s="224"/>
    </row>
    <row r="6" spans="1:17" ht="39" customHeight="1" x14ac:dyDescent="0.25">
      <c r="A6" s="399" t="s">
        <v>21</v>
      </c>
      <c r="B6" s="399"/>
      <c r="C6" s="399"/>
      <c r="D6" s="399"/>
      <c r="E6" s="399"/>
      <c r="F6" s="398" t="s">
        <v>23</v>
      </c>
      <c r="G6" s="398" t="s">
        <v>36</v>
      </c>
      <c r="H6" s="398" t="s">
        <v>24</v>
      </c>
      <c r="I6" s="398"/>
      <c r="J6" s="398"/>
      <c r="K6" s="398"/>
      <c r="L6" s="398"/>
      <c r="M6" s="398" t="s">
        <v>29</v>
      </c>
      <c r="N6" s="398"/>
      <c r="O6" s="398"/>
      <c r="P6" s="398" t="s">
        <v>33</v>
      </c>
      <c r="Q6" s="398"/>
    </row>
    <row r="7" spans="1:17" ht="64.900000000000006" customHeight="1" x14ac:dyDescent="0.25">
      <c r="A7" s="200" t="s">
        <v>1</v>
      </c>
      <c r="B7" s="200" t="s">
        <v>2</v>
      </c>
      <c r="C7" s="200" t="s">
        <v>9</v>
      </c>
      <c r="D7" s="200" t="s">
        <v>10</v>
      </c>
      <c r="E7" s="200" t="s">
        <v>22</v>
      </c>
      <c r="F7" s="398"/>
      <c r="G7" s="398"/>
      <c r="H7" s="200" t="s">
        <v>11</v>
      </c>
      <c r="I7" s="200" t="s">
        <v>25</v>
      </c>
      <c r="J7" s="200" t="s">
        <v>26</v>
      </c>
      <c r="K7" s="200" t="s">
        <v>27</v>
      </c>
      <c r="L7" s="200" t="s">
        <v>28</v>
      </c>
      <c r="M7" s="199" t="s">
        <v>30</v>
      </c>
      <c r="N7" s="199" t="s">
        <v>31</v>
      </c>
      <c r="O7" s="225" t="s">
        <v>32</v>
      </c>
      <c r="P7" s="199" t="s">
        <v>34</v>
      </c>
      <c r="Q7" s="199" t="s">
        <v>35</v>
      </c>
    </row>
    <row r="8" spans="1:17" ht="21" x14ac:dyDescent="0.25">
      <c r="A8" s="9" t="s">
        <v>61</v>
      </c>
      <c r="B8" s="9"/>
      <c r="C8" s="9"/>
      <c r="D8" s="9"/>
      <c r="E8" s="9"/>
      <c r="F8" s="10" t="s">
        <v>696</v>
      </c>
      <c r="G8" s="10" t="s">
        <v>42</v>
      </c>
      <c r="H8" s="9"/>
      <c r="I8" s="9"/>
      <c r="J8" s="9"/>
      <c r="K8" s="9"/>
      <c r="L8" s="9"/>
      <c r="M8" s="42">
        <f>M12+M27+M44+M56+M76+M93+M98+0.1</f>
        <v>973035.49999999977</v>
      </c>
      <c r="N8" s="42">
        <f t="shared" ref="N8" si="0">N12+N27+N44+N56+N76+N93+N98</f>
        <v>3800325.4</v>
      </c>
      <c r="O8" s="42">
        <f>O12+O27+O44+O56+O76+O93+O98-0.1</f>
        <v>964585.79999999993</v>
      </c>
      <c r="P8" s="226">
        <f>O8*100/M8</f>
        <v>99.131614416945752</v>
      </c>
      <c r="Q8" s="226">
        <f>O8/N8*100</f>
        <v>25.381663370194563</v>
      </c>
    </row>
    <row r="9" spans="1:17" ht="31.5" x14ac:dyDescent="0.25">
      <c r="A9" s="9"/>
      <c r="B9" s="9"/>
      <c r="C9" s="9"/>
      <c r="D9" s="9"/>
      <c r="E9" s="9"/>
      <c r="F9" s="10"/>
      <c r="G9" s="11" t="s">
        <v>89</v>
      </c>
      <c r="H9" s="9" t="s">
        <v>90</v>
      </c>
      <c r="I9" s="9"/>
      <c r="J9" s="9"/>
      <c r="K9" s="9"/>
      <c r="L9" s="9"/>
      <c r="M9" s="18">
        <f>M13+M28+M46+M76+M57+M93+M98</f>
        <v>913226.99999999988</v>
      </c>
      <c r="N9" s="18">
        <f t="shared" ref="N9" si="1">N13+N28+N46+N76+N57+N93+N98</f>
        <v>3577208.7</v>
      </c>
      <c r="O9" s="18">
        <f>O13+O28+O46+O76+O57+O93+O98-0.1</f>
        <v>905049</v>
      </c>
      <c r="P9" s="226">
        <f t="shared" ref="P9:P87" si="2">O9*100/M9</f>
        <v>99.104494282363547</v>
      </c>
      <c r="Q9" s="226">
        <f t="shared" ref="Q9:Q88" si="3">O9/N9*100</f>
        <v>25.300424881556395</v>
      </c>
    </row>
    <row r="10" spans="1:17" ht="21" x14ac:dyDescent="0.25">
      <c r="A10" s="9"/>
      <c r="B10" s="9"/>
      <c r="C10" s="9"/>
      <c r="D10" s="9"/>
      <c r="E10" s="9"/>
      <c r="F10" s="10"/>
      <c r="G10" s="11" t="s">
        <v>91</v>
      </c>
      <c r="H10" s="9"/>
      <c r="I10" s="9"/>
      <c r="J10" s="9"/>
      <c r="K10" s="9"/>
      <c r="L10" s="9"/>
      <c r="M10" s="18">
        <f>M58+M45</f>
        <v>34222.5</v>
      </c>
      <c r="N10" s="18">
        <f t="shared" ref="N10:O10" si="4">N58+N45</f>
        <v>93628</v>
      </c>
      <c r="O10" s="18">
        <f t="shared" si="4"/>
        <v>33981.899999999994</v>
      </c>
      <c r="P10" s="226">
        <f t="shared" si="2"/>
        <v>99.296953758492208</v>
      </c>
      <c r="Q10" s="226">
        <f t="shared" si="3"/>
        <v>36.294591361558503</v>
      </c>
    </row>
    <row r="11" spans="1:17" ht="42" x14ac:dyDescent="0.25">
      <c r="A11" s="9"/>
      <c r="B11" s="9"/>
      <c r="C11" s="9"/>
      <c r="D11" s="9"/>
      <c r="E11" s="9"/>
      <c r="F11" s="10"/>
      <c r="G11" s="11" t="s">
        <v>92</v>
      </c>
      <c r="H11" s="9" t="s">
        <v>93</v>
      </c>
      <c r="I11" s="9"/>
      <c r="J11" s="9"/>
      <c r="K11" s="9"/>
      <c r="L11" s="9"/>
      <c r="M11" s="18">
        <f>M47+0.1</f>
        <v>25585.999999999996</v>
      </c>
      <c r="N11" s="18">
        <f>N47</f>
        <v>129488.70000000001</v>
      </c>
      <c r="O11" s="18">
        <f>O47</f>
        <v>25554.899999999998</v>
      </c>
      <c r="P11" s="226">
        <f>O11*100/M11</f>
        <v>99.878449151879948</v>
      </c>
      <c r="Q11" s="226">
        <f t="shared" si="3"/>
        <v>19.735235584263332</v>
      </c>
    </row>
    <row r="12" spans="1:17" ht="21" x14ac:dyDescent="0.25">
      <c r="A12" s="9" t="s">
        <v>61</v>
      </c>
      <c r="B12" s="9" t="s">
        <v>62</v>
      </c>
      <c r="C12" s="9"/>
      <c r="D12" s="9"/>
      <c r="E12" s="9"/>
      <c r="F12" s="10" t="s">
        <v>65</v>
      </c>
      <c r="G12" s="11" t="s">
        <v>42</v>
      </c>
      <c r="H12" s="9"/>
      <c r="I12" s="9"/>
      <c r="J12" s="9"/>
      <c r="K12" s="9"/>
      <c r="L12" s="9"/>
      <c r="M12" s="42">
        <f>M13</f>
        <v>417457.2</v>
      </c>
      <c r="N12" s="42">
        <f>N13</f>
        <v>1623245.4000000001</v>
      </c>
      <c r="O12" s="42">
        <f>O13</f>
        <v>414290.00000000006</v>
      </c>
      <c r="P12" s="226">
        <f t="shared" si="2"/>
        <v>99.241311444622369</v>
      </c>
      <c r="Q12" s="226">
        <f t="shared" si="3"/>
        <v>25.522327061576767</v>
      </c>
    </row>
    <row r="13" spans="1:17" ht="31.5" x14ac:dyDescent="0.25">
      <c r="A13" s="9"/>
      <c r="B13" s="9"/>
      <c r="C13" s="9"/>
      <c r="D13" s="9"/>
      <c r="E13" s="9"/>
      <c r="F13" s="10"/>
      <c r="G13" s="11" t="s">
        <v>89</v>
      </c>
      <c r="H13" s="9" t="s">
        <v>90</v>
      </c>
      <c r="I13" s="9"/>
      <c r="J13" s="9"/>
      <c r="K13" s="9"/>
      <c r="L13" s="9"/>
      <c r="M13" s="18">
        <f>M14+M20+M21+M23+M24+M25+M26+M22</f>
        <v>417457.2</v>
      </c>
      <c r="N13" s="18">
        <f t="shared" ref="N13:O13" si="5">N14+N20+N21+N23+N24+N25+N26+N22</f>
        <v>1623245.4000000001</v>
      </c>
      <c r="O13" s="18">
        <f t="shared" si="5"/>
        <v>414290.00000000006</v>
      </c>
      <c r="P13" s="227">
        <f t="shared" si="2"/>
        <v>99.241311444622369</v>
      </c>
      <c r="Q13" s="226">
        <f t="shared" si="3"/>
        <v>25.522327061576767</v>
      </c>
    </row>
    <row r="14" spans="1:17" ht="56.25" x14ac:dyDescent="0.25">
      <c r="A14" s="12" t="s">
        <v>61</v>
      </c>
      <c r="B14" s="12" t="s">
        <v>62</v>
      </c>
      <c r="C14" s="12" t="s">
        <v>94</v>
      </c>
      <c r="D14" s="12"/>
      <c r="E14" s="12"/>
      <c r="F14" s="3" t="s">
        <v>95</v>
      </c>
      <c r="G14" s="13" t="s">
        <v>42</v>
      </c>
      <c r="H14" s="12"/>
      <c r="I14" s="12"/>
      <c r="J14" s="12"/>
      <c r="K14" s="12"/>
      <c r="L14" s="12"/>
      <c r="M14" s="19">
        <f>M15</f>
        <v>389761.5</v>
      </c>
      <c r="N14" s="19">
        <f>N15</f>
        <v>1538827.1</v>
      </c>
      <c r="O14" s="19">
        <f>O15</f>
        <v>386719.30000000005</v>
      </c>
      <c r="P14" s="227">
        <f t="shared" si="2"/>
        <v>99.219471394686252</v>
      </c>
      <c r="Q14" s="227">
        <f t="shared" si="3"/>
        <v>25.130783048985815</v>
      </c>
    </row>
    <row r="15" spans="1:17" ht="33.75" x14ac:dyDescent="0.25">
      <c r="A15" s="12"/>
      <c r="B15" s="12"/>
      <c r="C15" s="12"/>
      <c r="D15" s="12"/>
      <c r="E15" s="12"/>
      <c r="F15" s="3"/>
      <c r="G15" s="3" t="s">
        <v>89</v>
      </c>
      <c r="H15" s="12" t="s">
        <v>90</v>
      </c>
      <c r="I15" s="12"/>
      <c r="J15" s="12"/>
      <c r="K15" s="12"/>
      <c r="L15" s="12"/>
      <c r="M15" s="19">
        <f>SUM(M16:M19)-0.1</f>
        <v>389761.5</v>
      </c>
      <c r="N15" s="19">
        <f t="shared" ref="N15:O15" si="6">SUM(N16:N19)</f>
        <v>1538827.1</v>
      </c>
      <c r="O15" s="19">
        <f t="shared" si="6"/>
        <v>386719.30000000005</v>
      </c>
      <c r="P15" s="227">
        <f t="shared" si="2"/>
        <v>99.219471394686252</v>
      </c>
      <c r="Q15" s="227">
        <f t="shared" si="3"/>
        <v>25.130783048985815</v>
      </c>
    </row>
    <row r="16" spans="1:17" ht="90" x14ac:dyDescent="0.25">
      <c r="A16" s="12" t="s">
        <v>61</v>
      </c>
      <c r="B16" s="12" t="s">
        <v>62</v>
      </c>
      <c r="C16" s="12" t="s">
        <v>94</v>
      </c>
      <c r="D16" s="12" t="s">
        <v>61</v>
      </c>
      <c r="E16" s="12"/>
      <c r="F16" s="3" t="s">
        <v>96</v>
      </c>
      <c r="G16" s="13" t="s">
        <v>89</v>
      </c>
      <c r="H16" s="12" t="s">
        <v>90</v>
      </c>
      <c r="I16" s="12" t="s">
        <v>97</v>
      </c>
      <c r="J16" s="12" t="s">
        <v>61</v>
      </c>
      <c r="K16" s="12" t="s">
        <v>98</v>
      </c>
      <c r="L16" s="12" t="s">
        <v>99</v>
      </c>
      <c r="M16" s="20">
        <v>314733.8</v>
      </c>
      <c r="N16" s="20">
        <v>1248175.1000000001</v>
      </c>
      <c r="O16" s="20">
        <v>311936.90000000002</v>
      </c>
      <c r="P16" s="227">
        <f>O16*100/M16</f>
        <v>99.111344253461198</v>
      </c>
      <c r="Q16" s="227">
        <f t="shared" si="3"/>
        <v>24.991437499434173</v>
      </c>
    </row>
    <row r="17" spans="1:17" ht="33.75" x14ac:dyDescent="0.25">
      <c r="A17" s="12" t="s">
        <v>61</v>
      </c>
      <c r="B17" s="12" t="s">
        <v>62</v>
      </c>
      <c r="C17" s="12" t="s">
        <v>94</v>
      </c>
      <c r="D17" s="12" t="s">
        <v>94</v>
      </c>
      <c r="E17" s="12"/>
      <c r="F17" s="3" t="s">
        <v>100</v>
      </c>
      <c r="G17" s="13" t="s">
        <v>89</v>
      </c>
      <c r="H17" s="12" t="s">
        <v>90</v>
      </c>
      <c r="I17" s="12" t="s">
        <v>97</v>
      </c>
      <c r="J17" s="12" t="s">
        <v>61</v>
      </c>
      <c r="K17" s="12" t="s">
        <v>101</v>
      </c>
      <c r="L17" s="12" t="s">
        <v>99</v>
      </c>
      <c r="M17" s="20">
        <v>18074.900000000001</v>
      </c>
      <c r="N17" s="20">
        <v>20951.400000000001</v>
      </c>
      <c r="O17" s="20">
        <v>18074.900000000001</v>
      </c>
      <c r="P17" s="227">
        <f t="shared" si="2"/>
        <v>100</v>
      </c>
      <c r="Q17" s="227">
        <f t="shared" si="3"/>
        <v>86.270607214792321</v>
      </c>
    </row>
    <row r="18" spans="1:17" ht="45" x14ac:dyDescent="0.25">
      <c r="A18" s="12" t="s">
        <v>61</v>
      </c>
      <c r="B18" s="12" t="s">
        <v>62</v>
      </c>
      <c r="C18" s="12" t="s">
        <v>94</v>
      </c>
      <c r="D18" s="12" t="s">
        <v>102</v>
      </c>
      <c r="E18" s="12"/>
      <c r="F18" s="3" t="s">
        <v>103</v>
      </c>
      <c r="G18" s="13" t="s">
        <v>89</v>
      </c>
      <c r="H18" s="12" t="s">
        <v>90</v>
      </c>
      <c r="I18" s="12" t="s">
        <v>97</v>
      </c>
      <c r="J18" s="12" t="s">
        <v>61</v>
      </c>
      <c r="K18" s="12" t="s">
        <v>104</v>
      </c>
      <c r="L18" s="12" t="s">
        <v>99</v>
      </c>
      <c r="M18" s="20">
        <v>54922.8</v>
      </c>
      <c r="N18" s="20">
        <v>269700.59999999998</v>
      </c>
      <c r="O18" s="20">
        <v>54677.4</v>
      </c>
      <c r="P18" s="227">
        <f t="shared" si="2"/>
        <v>99.553191024492548</v>
      </c>
      <c r="Q18" s="227">
        <f t="shared" si="3"/>
        <v>20.273369803404222</v>
      </c>
    </row>
    <row r="19" spans="1:17" ht="33.75" x14ac:dyDescent="0.25">
      <c r="A19" s="12" t="s">
        <v>61</v>
      </c>
      <c r="B19" s="12" t="s">
        <v>62</v>
      </c>
      <c r="C19" s="12" t="s">
        <v>94</v>
      </c>
      <c r="D19" s="12" t="s">
        <v>106</v>
      </c>
      <c r="E19" s="12"/>
      <c r="F19" s="3" t="s">
        <v>604</v>
      </c>
      <c r="G19" s="13" t="s">
        <v>89</v>
      </c>
      <c r="H19" s="12" t="s">
        <v>90</v>
      </c>
      <c r="I19" s="12" t="s">
        <v>97</v>
      </c>
      <c r="J19" s="12" t="s">
        <v>61</v>
      </c>
      <c r="K19" s="12" t="s">
        <v>605</v>
      </c>
      <c r="L19" s="12" t="s">
        <v>99</v>
      </c>
      <c r="M19" s="20">
        <v>2030.1</v>
      </c>
      <c r="N19" s="20"/>
      <c r="O19" s="20">
        <v>2030.1</v>
      </c>
      <c r="P19" s="227">
        <f t="shared" ref="P19" si="7">O19*100/M19</f>
        <v>100</v>
      </c>
      <c r="Q19" s="227" t="e">
        <f t="shared" ref="Q19" si="8">O19/N19*100</f>
        <v>#DIV/0!</v>
      </c>
    </row>
    <row r="20" spans="1:17" ht="90" customHeight="1" x14ac:dyDescent="0.25">
      <c r="A20" s="12" t="s">
        <v>61</v>
      </c>
      <c r="B20" s="12" t="s">
        <v>62</v>
      </c>
      <c r="C20" s="12" t="s">
        <v>102</v>
      </c>
      <c r="D20" s="12"/>
      <c r="E20" s="12"/>
      <c r="F20" s="3" t="str">
        <f>'[1]2'!E16</f>
        <v>Выплата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v>
      </c>
      <c r="G20" s="13" t="s">
        <v>89</v>
      </c>
      <c r="H20" s="12" t="s">
        <v>90</v>
      </c>
      <c r="I20" s="12" t="s">
        <v>105</v>
      </c>
      <c r="J20" s="12" t="s">
        <v>106</v>
      </c>
      <c r="K20" s="12" t="s">
        <v>107</v>
      </c>
      <c r="L20" s="12" t="s">
        <v>99</v>
      </c>
      <c r="M20" s="20">
        <v>6746.4</v>
      </c>
      <c r="N20" s="20">
        <v>79735.7</v>
      </c>
      <c r="O20" s="20">
        <v>6746.4</v>
      </c>
      <c r="P20" s="227">
        <f t="shared" si="2"/>
        <v>100</v>
      </c>
      <c r="Q20" s="227">
        <f t="shared" si="3"/>
        <v>8.4609528730543531</v>
      </c>
    </row>
    <row r="21" spans="1:17" ht="160.9" customHeight="1" x14ac:dyDescent="0.25">
      <c r="A21" s="12" t="s">
        <v>61</v>
      </c>
      <c r="B21" s="12" t="s">
        <v>62</v>
      </c>
      <c r="C21" s="12" t="s">
        <v>106</v>
      </c>
      <c r="D21" s="12"/>
      <c r="E21" s="12"/>
      <c r="F21" s="3" t="str">
        <f>'[1]2'!E17</f>
        <v>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v>
      </c>
      <c r="G21" s="13" t="s">
        <v>89</v>
      </c>
      <c r="H21" s="12" t="s">
        <v>90</v>
      </c>
      <c r="I21" s="12" t="s">
        <v>105</v>
      </c>
      <c r="J21" s="12" t="s">
        <v>106</v>
      </c>
      <c r="K21" s="12" t="s">
        <v>108</v>
      </c>
      <c r="L21" s="12" t="s">
        <v>99</v>
      </c>
      <c r="M21" s="20">
        <v>340.7</v>
      </c>
      <c r="N21" s="20">
        <v>1874.1</v>
      </c>
      <c r="O21" s="20">
        <v>340.7</v>
      </c>
      <c r="P21" s="227">
        <f t="shared" si="2"/>
        <v>100</v>
      </c>
      <c r="Q21" s="227">
        <f t="shared" si="3"/>
        <v>18.179392775198764</v>
      </c>
    </row>
    <row r="22" spans="1:17" ht="77.45" customHeight="1" x14ac:dyDescent="0.25">
      <c r="A22" s="217" t="s">
        <v>61</v>
      </c>
      <c r="B22" s="217" t="s">
        <v>62</v>
      </c>
      <c r="C22" s="217" t="s">
        <v>111</v>
      </c>
      <c r="D22" s="217" t="s">
        <v>61</v>
      </c>
      <c r="E22" s="217"/>
      <c r="F22" s="218" t="s">
        <v>699</v>
      </c>
      <c r="G22" s="218" t="s">
        <v>290</v>
      </c>
      <c r="H22" s="217" t="s">
        <v>90</v>
      </c>
      <c r="I22" s="217" t="s">
        <v>97</v>
      </c>
      <c r="J22" s="217" t="s">
        <v>61</v>
      </c>
      <c r="K22" s="217" t="s">
        <v>700</v>
      </c>
      <c r="L22" s="217" t="s">
        <v>99</v>
      </c>
      <c r="M22" s="20">
        <v>20000</v>
      </c>
      <c r="N22" s="20"/>
      <c r="O22" s="20">
        <v>19875</v>
      </c>
      <c r="P22" s="227">
        <f t="shared" si="2"/>
        <v>99.375</v>
      </c>
      <c r="Q22" s="227"/>
    </row>
    <row r="23" spans="1:17" ht="138" customHeight="1" x14ac:dyDescent="0.25">
      <c r="A23" s="12" t="s">
        <v>61</v>
      </c>
      <c r="B23" s="12" t="s">
        <v>62</v>
      </c>
      <c r="C23" s="12" t="s">
        <v>109</v>
      </c>
      <c r="D23" s="12"/>
      <c r="E23" s="12"/>
      <c r="F23" s="3" t="s">
        <v>110</v>
      </c>
      <c r="G23" s="13" t="s">
        <v>89</v>
      </c>
      <c r="H23" s="12" t="s">
        <v>90</v>
      </c>
      <c r="I23" s="12" t="s">
        <v>97</v>
      </c>
      <c r="J23" s="12" t="s">
        <v>111</v>
      </c>
      <c r="K23" s="12" t="s">
        <v>603</v>
      </c>
      <c r="L23" s="12" t="s">
        <v>99</v>
      </c>
      <c r="M23" s="20">
        <v>348.6</v>
      </c>
      <c r="N23" s="20">
        <v>2155.6999999999998</v>
      </c>
      <c r="O23" s="20">
        <v>348.6</v>
      </c>
      <c r="P23" s="227">
        <f t="shared" si="2"/>
        <v>100</v>
      </c>
      <c r="Q23" s="227">
        <f t="shared" si="3"/>
        <v>16.171081319293041</v>
      </c>
    </row>
    <row r="24" spans="1:17" ht="33" customHeight="1" x14ac:dyDescent="0.25">
      <c r="A24" s="12" t="s">
        <v>61</v>
      </c>
      <c r="B24" s="12" t="s">
        <v>62</v>
      </c>
      <c r="C24" s="12" t="s">
        <v>537</v>
      </c>
      <c r="D24" s="12"/>
      <c r="E24" s="12"/>
      <c r="F24" s="3" t="s">
        <v>535</v>
      </c>
      <c r="G24" s="13" t="s">
        <v>89</v>
      </c>
      <c r="H24" s="12" t="s">
        <v>90</v>
      </c>
      <c r="I24" s="12" t="s">
        <v>97</v>
      </c>
      <c r="J24" s="12" t="s">
        <v>61</v>
      </c>
      <c r="K24" s="12" t="s">
        <v>536</v>
      </c>
      <c r="L24" s="12" t="s">
        <v>99</v>
      </c>
      <c r="M24" s="20">
        <v>255</v>
      </c>
      <c r="N24" s="20">
        <v>652.79999999999995</v>
      </c>
      <c r="O24" s="20">
        <v>255</v>
      </c>
      <c r="P24" s="227">
        <f>O24*100/M24</f>
        <v>100</v>
      </c>
      <c r="Q24" s="227">
        <f>O24/N24*100</f>
        <v>39.0625</v>
      </c>
    </row>
    <row r="25" spans="1:17" ht="154.9" customHeight="1" x14ac:dyDescent="0.25">
      <c r="A25" s="12" t="s">
        <v>61</v>
      </c>
      <c r="B25" s="12" t="s">
        <v>62</v>
      </c>
      <c r="C25" s="12" t="s">
        <v>606</v>
      </c>
      <c r="D25" s="12"/>
      <c r="E25" s="12"/>
      <c r="F25" s="3" t="s">
        <v>607</v>
      </c>
      <c r="G25" s="13" t="s">
        <v>89</v>
      </c>
      <c r="H25" s="12" t="s">
        <v>90</v>
      </c>
      <c r="I25" s="12" t="s">
        <v>97</v>
      </c>
      <c r="J25" s="12" t="s">
        <v>111</v>
      </c>
      <c r="K25" s="12" t="s">
        <v>608</v>
      </c>
      <c r="L25" s="12" t="s">
        <v>99</v>
      </c>
      <c r="M25" s="20">
        <v>5</v>
      </c>
      <c r="N25" s="20"/>
      <c r="O25" s="20">
        <v>5</v>
      </c>
      <c r="P25" s="227">
        <f>O25*100/M25</f>
        <v>100</v>
      </c>
      <c r="Q25" s="227" t="e">
        <f>O25/N25*100</f>
        <v>#DIV/0!</v>
      </c>
    </row>
    <row r="26" spans="1:17" ht="133.15" hidden="1" customHeight="1" x14ac:dyDescent="0.25">
      <c r="A26" s="12" t="s">
        <v>61</v>
      </c>
      <c r="B26" s="12" t="s">
        <v>62</v>
      </c>
      <c r="C26" s="12" t="s">
        <v>609</v>
      </c>
      <c r="D26" s="12"/>
      <c r="E26" s="12"/>
      <c r="F26" s="3" t="s">
        <v>610</v>
      </c>
      <c r="G26" s="13" t="s">
        <v>89</v>
      </c>
      <c r="H26" s="12" t="s">
        <v>90</v>
      </c>
      <c r="I26" s="12" t="s">
        <v>97</v>
      </c>
      <c r="J26" s="12" t="s">
        <v>111</v>
      </c>
      <c r="K26" s="12" t="s">
        <v>611</v>
      </c>
      <c r="L26" s="12" t="s">
        <v>99</v>
      </c>
      <c r="M26" s="20">
        <v>0</v>
      </c>
      <c r="N26" s="20"/>
      <c r="O26" s="20">
        <v>0</v>
      </c>
      <c r="P26" s="227">
        <v>100</v>
      </c>
      <c r="Q26" s="227" t="e">
        <f>O26/N26*100</f>
        <v>#DIV/0!</v>
      </c>
    </row>
    <row r="27" spans="1:17" x14ac:dyDescent="0.25">
      <c r="A27" s="9" t="s">
        <v>61</v>
      </c>
      <c r="B27" s="9" t="s">
        <v>67</v>
      </c>
      <c r="C27" s="9"/>
      <c r="D27" s="9"/>
      <c r="E27" s="9"/>
      <c r="F27" s="10" t="s">
        <v>70</v>
      </c>
      <c r="G27" s="11" t="s">
        <v>42</v>
      </c>
      <c r="H27" s="9"/>
      <c r="I27" s="9"/>
      <c r="J27" s="9"/>
      <c r="K27" s="9"/>
      <c r="L27" s="9"/>
      <c r="M27" s="42">
        <f>M28</f>
        <v>387063.69999999995</v>
      </c>
      <c r="N27" s="42">
        <f>N28</f>
        <v>1503348.5999999999</v>
      </c>
      <c r="O27" s="42">
        <f>O28</f>
        <v>383303.8</v>
      </c>
      <c r="P27" s="226">
        <f t="shared" si="2"/>
        <v>99.028609502776945</v>
      </c>
      <c r="Q27" s="226">
        <f t="shared" si="3"/>
        <v>25.496667905235022</v>
      </c>
    </row>
    <row r="28" spans="1:17" ht="33.75" x14ac:dyDescent="0.25">
      <c r="A28" s="9"/>
      <c r="B28" s="9"/>
      <c r="C28" s="9"/>
      <c r="D28" s="9"/>
      <c r="E28" s="9"/>
      <c r="F28" s="10"/>
      <c r="G28" s="13" t="s">
        <v>89</v>
      </c>
      <c r="H28" s="12" t="s">
        <v>90</v>
      </c>
      <c r="I28" s="12"/>
      <c r="J28" s="12"/>
      <c r="K28" s="12"/>
      <c r="L28" s="12"/>
      <c r="M28" s="19">
        <f>M29+M34+M35+M37+M36+M38+M39+M40+M41+M42++M43-0.1</f>
        <v>387063.69999999995</v>
      </c>
      <c r="N28" s="19">
        <f t="shared" ref="N28" si="9">N29+N34+N35+N37+N36+N38+N39+N40+N41+N42++N43</f>
        <v>1503348.5999999999</v>
      </c>
      <c r="O28" s="19">
        <f>O29+O34+O35+O37+O36+O38+O39+O40+O41+O42+O43+0.1</f>
        <v>383303.8</v>
      </c>
      <c r="P28" s="227">
        <f t="shared" si="2"/>
        <v>99.028609502776945</v>
      </c>
      <c r="Q28" s="227">
        <f t="shared" si="3"/>
        <v>25.496667905235022</v>
      </c>
    </row>
    <row r="29" spans="1:17" ht="56.25" x14ac:dyDescent="0.25">
      <c r="A29" s="12" t="s">
        <v>61</v>
      </c>
      <c r="B29" s="12" t="s">
        <v>67</v>
      </c>
      <c r="C29" s="12" t="s">
        <v>61</v>
      </c>
      <c r="D29" s="12"/>
      <c r="E29" s="12"/>
      <c r="F29" s="3" t="s">
        <v>112</v>
      </c>
      <c r="G29" s="13" t="s">
        <v>89</v>
      </c>
      <c r="H29" s="12" t="s">
        <v>90</v>
      </c>
      <c r="I29" s="12"/>
      <c r="J29" s="12"/>
      <c r="K29" s="12"/>
      <c r="L29" s="12"/>
      <c r="M29" s="19">
        <f>SUM(M30:M33)</f>
        <v>325403.59999999998</v>
      </c>
      <c r="N29" s="19">
        <f t="shared" ref="N29:O29" si="10">SUM(N30:N33)</f>
        <v>1261377.6000000001</v>
      </c>
      <c r="O29" s="19">
        <f t="shared" si="10"/>
        <v>323050.09999999998</v>
      </c>
      <c r="P29" s="227">
        <f t="shared" si="2"/>
        <v>99.276744326122994</v>
      </c>
      <c r="Q29" s="227">
        <f t="shared" si="3"/>
        <v>25.610895579563163</v>
      </c>
    </row>
    <row r="30" spans="1:17" ht="106.9" customHeight="1" x14ac:dyDescent="0.25">
      <c r="A30" s="12" t="s">
        <v>61</v>
      </c>
      <c r="B30" s="12" t="s">
        <v>67</v>
      </c>
      <c r="C30" s="12" t="s">
        <v>61</v>
      </c>
      <c r="D30" s="12" t="s">
        <v>61</v>
      </c>
      <c r="E30" s="12"/>
      <c r="F30" s="3" t="s">
        <v>113</v>
      </c>
      <c r="G30" s="13" t="s">
        <v>89</v>
      </c>
      <c r="H30" s="12" t="s">
        <v>90</v>
      </c>
      <c r="I30" s="12" t="s">
        <v>97</v>
      </c>
      <c r="J30" s="12" t="s">
        <v>94</v>
      </c>
      <c r="K30" s="12" t="s">
        <v>114</v>
      </c>
      <c r="L30" s="12" t="s">
        <v>99</v>
      </c>
      <c r="M30" s="19">
        <v>269369.2</v>
      </c>
      <c r="N30" s="20">
        <v>1082652.5</v>
      </c>
      <c r="O30" s="19">
        <v>267696.7</v>
      </c>
      <c r="P30" s="227">
        <f t="shared" si="2"/>
        <v>99.379104960775024</v>
      </c>
      <c r="Q30" s="227">
        <f>O30/N30*100</f>
        <v>24.726003957871985</v>
      </c>
    </row>
    <row r="31" spans="1:17" ht="35.450000000000003" customHeight="1" x14ac:dyDescent="0.25">
      <c r="A31" s="12" t="s">
        <v>61</v>
      </c>
      <c r="B31" s="12" t="s">
        <v>67</v>
      </c>
      <c r="C31" s="12" t="s">
        <v>61</v>
      </c>
      <c r="D31" s="12" t="s">
        <v>94</v>
      </c>
      <c r="E31" s="12"/>
      <c r="F31" s="3" t="str">
        <f>'[1]2'!E62</f>
        <v>Средства бюджета города Можги на обеспечение деятельности подведомственных учреждений</v>
      </c>
      <c r="G31" s="13" t="s">
        <v>89</v>
      </c>
      <c r="H31" s="12" t="s">
        <v>90</v>
      </c>
      <c r="I31" s="12" t="s">
        <v>97</v>
      </c>
      <c r="J31" s="12" t="s">
        <v>94</v>
      </c>
      <c r="K31" s="12" t="s">
        <v>115</v>
      </c>
      <c r="L31" s="12" t="s">
        <v>99</v>
      </c>
      <c r="M31" s="19">
        <v>28032.1</v>
      </c>
      <c r="N31" s="20">
        <v>157694.1</v>
      </c>
      <c r="O31" s="19">
        <v>27351.1</v>
      </c>
      <c r="P31" s="227">
        <f t="shared" si="2"/>
        <v>97.570642228017178</v>
      </c>
      <c r="Q31" s="227">
        <f t="shared" si="3"/>
        <v>17.344402866055226</v>
      </c>
    </row>
    <row r="32" spans="1:17" ht="33.75" x14ac:dyDescent="0.25">
      <c r="A32" s="12" t="s">
        <v>61</v>
      </c>
      <c r="B32" s="12" t="s">
        <v>67</v>
      </c>
      <c r="C32" s="12" t="s">
        <v>61</v>
      </c>
      <c r="D32" s="12" t="s">
        <v>102</v>
      </c>
      <c r="E32" s="12"/>
      <c r="F32" s="3" t="s">
        <v>116</v>
      </c>
      <c r="G32" s="13" t="s">
        <v>117</v>
      </c>
      <c r="H32" s="12" t="s">
        <v>90</v>
      </c>
      <c r="I32" s="12" t="s">
        <v>97</v>
      </c>
      <c r="J32" s="12" t="s">
        <v>94</v>
      </c>
      <c r="K32" s="12" t="s">
        <v>118</v>
      </c>
      <c r="L32" s="12" t="s">
        <v>99</v>
      </c>
      <c r="M32" s="19">
        <v>25192</v>
      </c>
      <c r="N32" s="20">
        <v>10515.5</v>
      </c>
      <c r="O32" s="19">
        <v>25192</v>
      </c>
      <c r="P32" s="227">
        <f t="shared" si="2"/>
        <v>100</v>
      </c>
      <c r="Q32" s="227">
        <f t="shared" si="3"/>
        <v>239.57015833769199</v>
      </c>
    </row>
    <row r="33" spans="1:17" ht="33.75" x14ac:dyDescent="0.25">
      <c r="A33" s="12" t="s">
        <v>61</v>
      </c>
      <c r="B33" s="12" t="s">
        <v>67</v>
      </c>
      <c r="C33" s="12" t="s">
        <v>61</v>
      </c>
      <c r="D33" s="12" t="s">
        <v>106</v>
      </c>
      <c r="E33" s="12"/>
      <c r="F33" s="3" t="s">
        <v>614</v>
      </c>
      <c r="G33" s="13" t="s">
        <v>117</v>
      </c>
      <c r="H33" s="12" t="s">
        <v>90</v>
      </c>
      <c r="I33" s="12" t="s">
        <v>97</v>
      </c>
      <c r="J33" s="12" t="s">
        <v>94</v>
      </c>
      <c r="K33" s="12" t="s">
        <v>615</v>
      </c>
      <c r="L33" s="12" t="s">
        <v>99</v>
      </c>
      <c r="M33" s="19">
        <v>2810.3</v>
      </c>
      <c r="N33" s="20">
        <v>10515.5</v>
      </c>
      <c r="O33" s="19">
        <v>2810.3</v>
      </c>
      <c r="P33" s="227">
        <f t="shared" ref="P33" si="11">O33*100/M33</f>
        <v>100</v>
      </c>
      <c r="Q33" s="227">
        <f t="shared" ref="Q33" si="12">O33/N33*100</f>
        <v>26.725310256288338</v>
      </c>
    </row>
    <row r="34" spans="1:17" ht="112.5" x14ac:dyDescent="0.25">
      <c r="A34" s="12" t="s">
        <v>61</v>
      </c>
      <c r="B34" s="12" t="s">
        <v>67</v>
      </c>
      <c r="C34" s="12" t="s">
        <v>94</v>
      </c>
      <c r="D34" s="12"/>
      <c r="E34" s="12"/>
      <c r="F34" s="3" t="s">
        <v>119</v>
      </c>
      <c r="G34" s="13" t="s">
        <v>89</v>
      </c>
      <c r="H34" s="12" t="s">
        <v>90</v>
      </c>
      <c r="I34" s="12" t="s">
        <v>97</v>
      </c>
      <c r="J34" s="12" t="s">
        <v>94</v>
      </c>
      <c r="K34" s="12" t="s">
        <v>120</v>
      </c>
      <c r="L34" s="14" t="s">
        <v>121</v>
      </c>
      <c r="M34" s="19">
        <v>24309.8</v>
      </c>
      <c r="N34" s="20">
        <v>94810.9</v>
      </c>
      <c r="O34" s="19">
        <v>23836.5</v>
      </c>
      <c r="P34" s="227">
        <f t="shared" si="2"/>
        <v>98.053048564776347</v>
      </c>
      <c r="Q34" s="227">
        <f t="shared" si="3"/>
        <v>25.141096646060738</v>
      </c>
    </row>
    <row r="35" spans="1:17" ht="78.599999999999994" customHeight="1" x14ac:dyDescent="0.25">
      <c r="A35" s="12" t="s">
        <v>61</v>
      </c>
      <c r="B35" s="12" t="s">
        <v>67</v>
      </c>
      <c r="C35" s="12" t="s">
        <v>102</v>
      </c>
      <c r="D35" s="12" t="s">
        <v>61</v>
      </c>
      <c r="E35" s="12"/>
      <c r="F35" s="3" t="s">
        <v>122</v>
      </c>
      <c r="G35" s="13" t="s">
        <v>89</v>
      </c>
      <c r="H35" s="12" t="s">
        <v>90</v>
      </c>
      <c r="I35" s="12" t="s">
        <v>97</v>
      </c>
      <c r="J35" s="12" t="s">
        <v>94</v>
      </c>
      <c r="K35" s="12" t="s">
        <v>123</v>
      </c>
      <c r="L35" s="14" t="s">
        <v>124</v>
      </c>
      <c r="M35" s="19">
        <v>27083.5</v>
      </c>
      <c r="N35" s="20">
        <v>135903.20000000001</v>
      </c>
      <c r="O35" s="19">
        <v>26883.5</v>
      </c>
      <c r="P35" s="227">
        <f t="shared" si="2"/>
        <v>99.261543005889195</v>
      </c>
      <c r="Q35" s="227">
        <f t="shared" si="3"/>
        <v>19.781359084995788</v>
      </c>
    </row>
    <row r="36" spans="1:17" ht="56.25" x14ac:dyDescent="0.25">
      <c r="A36" s="12" t="s">
        <v>61</v>
      </c>
      <c r="B36" s="12" t="s">
        <v>67</v>
      </c>
      <c r="C36" s="12" t="s">
        <v>102</v>
      </c>
      <c r="D36" s="12" t="s">
        <v>94</v>
      </c>
      <c r="E36" s="12"/>
      <c r="F36" s="3" t="str">
        <f>'[1]2'!E67</f>
        <v>Укрепление материально-технической базы учреждения для детей-сирот и детй, оставшихся без попечения родителей за счет спонсорских средств</v>
      </c>
      <c r="G36" s="13" t="s">
        <v>89</v>
      </c>
      <c r="H36" s="12" t="s">
        <v>90</v>
      </c>
      <c r="I36" s="12" t="s">
        <v>97</v>
      </c>
      <c r="J36" s="12" t="s">
        <v>94</v>
      </c>
      <c r="K36" s="12" t="s">
        <v>125</v>
      </c>
      <c r="L36" s="14" t="s">
        <v>126</v>
      </c>
      <c r="M36" s="19">
        <v>70</v>
      </c>
      <c r="N36" s="20">
        <v>4660.2</v>
      </c>
      <c r="O36" s="19">
        <v>70</v>
      </c>
      <c r="P36" s="227">
        <f t="shared" si="2"/>
        <v>100</v>
      </c>
      <c r="Q36" s="227">
        <f t="shared" si="3"/>
        <v>1.5020814557315136</v>
      </c>
    </row>
    <row r="37" spans="1:17" ht="55.9" customHeight="1" x14ac:dyDescent="0.25">
      <c r="A37" s="12" t="s">
        <v>61</v>
      </c>
      <c r="B37" s="12" t="s">
        <v>67</v>
      </c>
      <c r="C37" s="12" t="s">
        <v>127</v>
      </c>
      <c r="D37" s="12"/>
      <c r="E37" s="12"/>
      <c r="F37" s="3" t="str">
        <f>'[1]2'!E70</f>
        <v>Обеспечение учащихся общеобразовательных учреждений качественным сбалансированным питанием (ВЦП «Детское и школьное питание»)</v>
      </c>
      <c r="G37" s="13" t="s">
        <v>89</v>
      </c>
      <c r="H37" s="12" t="s">
        <v>90</v>
      </c>
      <c r="I37" s="12" t="s">
        <v>97</v>
      </c>
      <c r="J37" s="12" t="s">
        <v>111</v>
      </c>
      <c r="K37" s="12" t="s">
        <v>128</v>
      </c>
      <c r="L37" s="14" t="s">
        <v>99</v>
      </c>
      <c r="M37" s="19"/>
      <c r="N37" s="20"/>
      <c r="O37" s="19"/>
      <c r="P37" s="227"/>
      <c r="Q37" s="227"/>
    </row>
    <row r="38" spans="1:17" ht="35.450000000000003" customHeight="1" x14ac:dyDescent="0.25">
      <c r="A38" s="12" t="s">
        <v>61</v>
      </c>
      <c r="B38" s="12" t="s">
        <v>67</v>
      </c>
      <c r="C38" s="12" t="s">
        <v>97</v>
      </c>
      <c r="D38" s="33"/>
      <c r="E38" s="33"/>
      <c r="F38" s="34" t="s">
        <v>540</v>
      </c>
      <c r="G38" s="13" t="s">
        <v>89</v>
      </c>
      <c r="H38" s="12" t="s">
        <v>90</v>
      </c>
      <c r="I38" s="12" t="s">
        <v>97</v>
      </c>
      <c r="J38" s="12" t="s">
        <v>94</v>
      </c>
      <c r="K38" s="12" t="s">
        <v>541</v>
      </c>
      <c r="L38" s="14" t="s">
        <v>99</v>
      </c>
      <c r="M38" s="19">
        <v>2080</v>
      </c>
      <c r="N38" s="20">
        <v>4508.5</v>
      </c>
      <c r="O38" s="19">
        <v>1606.7</v>
      </c>
      <c r="P38" s="227">
        <f>O38*100/M38</f>
        <v>77.245192307692307</v>
      </c>
      <c r="Q38" s="227">
        <f>O38/N38*100</f>
        <v>35.63712986580903</v>
      </c>
    </row>
    <row r="39" spans="1:17" ht="55.9" customHeight="1" x14ac:dyDescent="0.25">
      <c r="A39" s="12" t="s">
        <v>61</v>
      </c>
      <c r="B39" s="12" t="s">
        <v>67</v>
      </c>
      <c r="C39" s="12" t="s">
        <v>146</v>
      </c>
      <c r="D39" s="33"/>
      <c r="E39" s="33"/>
      <c r="F39" s="3" t="s">
        <v>535</v>
      </c>
      <c r="G39" s="13" t="s">
        <v>89</v>
      </c>
      <c r="H39" s="12" t="s">
        <v>90</v>
      </c>
      <c r="I39" s="12" t="s">
        <v>97</v>
      </c>
      <c r="J39" s="12" t="s">
        <v>111</v>
      </c>
      <c r="K39" s="12" t="s">
        <v>542</v>
      </c>
      <c r="L39" s="14" t="s">
        <v>99</v>
      </c>
      <c r="M39" s="19">
        <v>885.1</v>
      </c>
      <c r="N39" s="20">
        <v>777.2</v>
      </c>
      <c r="O39" s="19">
        <v>885.1</v>
      </c>
      <c r="P39" s="227">
        <f>O39*100/M39</f>
        <v>100</v>
      </c>
      <c r="Q39" s="227">
        <f>O39/N39*100</f>
        <v>113.88317035512094</v>
      </c>
    </row>
    <row r="40" spans="1:17" ht="45" x14ac:dyDescent="0.25">
      <c r="A40" s="12" t="s">
        <v>61</v>
      </c>
      <c r="B40" s="12" t="s">
        <v>67</v>
      </c>
      <c r="C40" s="12" t="s">
        <v>105</v>
      </c>
      <c r="F40" s="3" t="s">
        <v>539</v>
      </c>
      <c r="G40" s="13" t="s">
        <v>89</v>
      </c>
      <c r="H40" s="12" t="s">
        <v>90</v>
      </c>
      <c r="I40" s="12" t="s">
        <v>97</v>
      </c>
      <c r="J40" s="12" t="s">
        <v>142</v>
      </c>
      <c r="K40" s="12" t="s">
        <v>538</v>
      </c>
      <c r="L40" s="12" t="s">
        <v>99</v>
      </c>
      <c r="M40" s="19"/>
      <c r="N40" s="20">
        <v>437</v>
      </c>
      <c r="O40" s="19"/>
      <c r="P40" s="227"/>
      <c r="Q40" s="227">
        <f>O40/N40*100</f>
        <v>0</v>
      </c>
    </row>
    <row r="41" spans="1:17" ht="33.75" x14ac:dyDescent="0.25">
      <c r="A41" s="12" t="s">
        <v>61</v>
      </c>
      <c r="B41" s="12" t="s">
        <v>67</v>
      </c>
      <c r="C41" s="12" t="s">
        <v>102</v>
      </c>
      <c r="D41" s="198">
        <v>2</v>
      </c>
      <c r="F41" s="3" t="s">
        <v>559</v>
      </c>
      <c r="G41" s="13" t="s">
        <v>89</v>
      </c>
      <c r="H41" s="12" t="s">
        <v>90</v>
      </c>
      <c r="I41" s="12" t="s">
        <v>97</v>
      </c>
      <c r="J41" s="12" t="s">
        <v>142</v>
      </c>
      <c r="K41" s="12" t="s">
        <v>560</v>
      </c>
      <c r="L41" s="12" t="s">
        <v>561</v>
      </c>
      <c r="M41" s="19">
        <v>0</v>
      </c>
      <c r="N41" s="20">
        <v>437</v>
      </c>
      <c r="O41" s="19">
        <v>0</v>
      </c>
      <c r="P41" s="227">
        <v>100</v>
      </c>
      <c r="Q41" s="227">
        <f>O41/N41*100</f>
        <v>0</v>
      </c>
    </row>
    <row r="42" spans="1:17" ht="99" customHeight="1" x14ac:dyDescent="0.25">
      <c r="A42" s="12" t="s">
        <v>61</v>
      </c>
      <c r="B42" s="12" t="s">
        <v>67</v>
      </c>
      <c r="C42" s="12" t="s">
        <v>102</v>
      </c>
      <c r="D42" s="198">
        <v>3</v>
      </c>
      <c r="F42" s="132" t="s">
        <v>612</v>
      </c>
      <c r="G42" s="13" t="s">
        <v>89</v>
      </c>
      <c r="H42" s="12" t="s">
        <v>90</v>
      </c>
      <c r="I42" s="12" t="s">
        <v>97</v>
      </c>
      <c r="J42" s="12" t="s">
        <v>94</v>
      </c>
      <c r="K42" s="12" t="s">
        <v>613</v>
      </c>
      <c r="L42" s="12" t="s">
        <v>126</v>
      </c>
      <c r="M42" s="19">
        <v>5806.8</v>
      </c>
      <c r="N42" s="20">
        <v>437</v>
      </c>
      <c r="O42" s="19">
        <v>5546.9</v>
      </c>
      <c r="P42" s="227">
        <f>O42*100/M42</f>
        <v>95.524212991664939</v>
      </c>
      <c r="Q42" s="227">
        <f>O42/N42*100</f>
        <v>1269.3135011441648</v>
      </c>
    </row>
    <row r="43" spans="1:17" ht="99" customHeight="1" x14ac:dyDescent="0.25">
      <c r="A43" s="217" t="s">
        <v>61</v>
      </c>
      <c r="B43" s="217" t="s">
        <v>67</v>
      </c>
      <c r="C43" s="217" t="s">
        <v>172</v>
      </c>
      <c r="D43" s="217"/>
      <c r="E43" s="217"/>
      <c r="F43" s="56" t="s">
        <v>701</v>
      </c>
      <c r="G43" s="219" t="s">
        <v>89</v>
      </c>
      <c r="H43" s="217" t="s">
        <v>90</v>
      </c>
      <c r="I43" s="217" t="s">
        <v>97</v>
      </c>
      <c r="J43" s="217" t="s">
        <v>94</v>
      </c>
      <c r="K43" s="217" t="s">
        <v>702</v>
      </c>
      <c r="L43" s="220" t="s">
        <v>99</v>
      </c>
      <c r="M43" s="19">
        <v>1425</v>
      </c>
      <c r="N43" s="20"/>
      <c r="O43" s="19">
        <v>1424.9</v>
      </c>
      <c r="P43" s="227">
        <f>O43*100/M43</f>
        <v>99.992982456140354</v>
      </c>
      <c r="Q43" s="227"/>
    </row>
    <row r="44" spans="1:17" ht="21" x14ac:dyDescent="0.25">
      <c r="A44" s="9" t="s">
        <v>61</v>
      </c>
      <c r="B44" s="9" t="s">
        <v>71</v>
      </c>
      <c r="C44" s="9"/>
      <c r="D44" s="9"/>
      <c r="E44" s="9"/>
      <c r="F44" s="10" t="s">
        <v>129</v>
      </c>
      <c r="G44" s="13" t="s">
        <v>42</v>
      </c>
      <c r="H44" s="12"/>
      <c r="I44" s="12"/>
      <c r="J44" s="12"/>
      <c r="K44" s="12"/>
      <c r="L44" s="12"/>
      <c r="M44" s="110">
        <f>SUM(M45:M47)</f>
        <v>100089.09999999999</v>
      </c>
      <c r="N44" s="110">
        <f t="shared" ref="N44:O44" si="13">SUM(N45:N47)</f>
        <v>388202.4</v>
      </c>
      <c r="O44" s="110">
        <f t="shared" si="13"/>
        <v>100006.09999999999</v>
      </c>
      <c r="P44" s="226">
        <f t="shared" si="2"/>
        <v>99.917073887166538</v>
      </c>
      <c r="Q44" s="226">
        <f t="shared" si="3"/>
        <v>25.761329656900621</v>
      </c>
    </row>
    <row r="45" spans="1:17" ht="24" x14ac:dyDescent="0.25">
      <c r="A45" s="9"/>
      <c r="B45" s="9"/>
      <c r="C45" s="9"/>
      <c r="D45" s="9"/>
      <c r="E45" s="9"/>
      <c r="F45" s="10"/>
      <c r="G45" s="219" t="s">
        <v>91</v>
      </c>
      <c r="H45" s="12"/>
      <c r="I45" s="12"/>
      <c r="J45" s="12"/>
      <c r="K45" s="12"/>
      <c r="L45" s="12"/>
      <c r="M45" s="221">
        <f>M55</f>
        <v>18168.7</v>
      </c>
      <c r="N45" s="221">
        <f t="shared" ref="N45:O45" si="14">N55</f>
        <v>0</v>
      </c>
      <c r="O45" s="221">
        <f t="shared" si="14"/>
        <v>18168.7</v>
      </c>
      <c r="P45" s="227">
        <f t="shared" si="2"/>
        <v>100</v>
      </c>
      <c r="Q45" s="226"/>
    </row>
    <row r="46" spans="1:17" ht="33.75" x14ac:dyDescent="0.25">
      <c r="A46" s="9"/>
      <c r="B46" s="9"/>
      <c r="C46" s="9"/>
      <c r="D46" s="9"/>
      <c r="E46" s="9"/>
      <c r="F46" s="10"/>
      <c r="G46" s="13" t="s">
        <v>89</v>
      </c>
      <c r="H46" s="12" t="s">
        <v>90</v>
      </c>
      <c r="I46" s="12"/>
      <c r="J46" s="12"/>
      <c r="K46" s="12"/>
      <c r="L46" s="12"/>
      <c r="M46" s="19">
        <f>M50+M51+M52-79.8+M54</f>
        <v>56334.499999999993</v>
      </c>
      <c r="N46" s="19">
        <f t="shared" ref="N46:O46" si="15">N50+N51+N52-79.8+N54</f>
        <v>258713.7</v>
      </c>
      <c r="O46" s="19">
        <f t="shared" si="15"/>
        <v>56282.499999999993</v>
      </c>
      <c r="P46" s="227">
        <f t="shared" si="2"/>
        <v>99.907694219350489</v>
      </c>
      <c r="Q46" s="227">
        <f t="shared" si="3"/>
        <v>21.754742790969321</v>
      </c>
    </row>
    <row r="47" spans="1:17" ht="45" x14ac:dyDescent="0.25">
      <c r="A47" s="12"/>
      <c r="B47" s="12"/>
      <c r="C47" s="12"/>
      <c r="D47" s="12"/>
      <c r="E47" s="12"/>
      <c r="F47" s="3"/>
      <c r="G47" s="13" t="s">
        <v>92</v>
      </c>
      <c r="H47" s="12" t="s">
        <v>90</v>
      </c>
      <c r="I47" s="12"/>
      <c r="J47" s="12"/>
      <c r="K47" s="12"/>
      <c r="L47" s="14"/>
      <c r="M47" s="19">
        <f>M48+M49+79.8</f>
        <v>25585.899999999998</v>
      </c>
      <c r="N47" s="19">
        <f t="shared" ref="N47" si="16">N48+N49</f>
        <v>129488.70000000001</v>
      </c>
      <c r="O47" s="19">
        <f>O48+O49+79.8</f>
        <v>25554.899999999998</v>
      </c>
      <c r="P47" s="227">
        <f t="shared" si="2"/>
        <v>99.878839517077779</v>
      </c>
      <c r="Q47" s="227">
        <f t="shared" si="3"/>
        <v>19.735235584263332</v>
      </c>
    </row>
    <row r="48" spans="1:17" ht="85.15" customHeight="1" x14ac:dyDescent="0.25">
      <c r="A48" s="12" t="s">
        <v>61</v>
      </c>
      <c r="B48" s="12" t="s">
        <v>71</v>
      </c>
      <c r="C48" s="12" t="s">
        <v>61</v>
      </c>
      <c r="D48" s="12" t="s">
        <v>61</v>
      </c>
      <c r="E48" s="12"/>
      <c r="F48" s="3" t="str">
        <f>'[1]2'!E102</f>
        <v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v>
      </c>
      <c r="G48" s="13" t="s">
        <v>92</v>
      </c>
      <c r="H48" s="12" t="s">
        <v>93</v>
      </c>
      <c r="I48" s="12" t="s">
        <v>97</v>
      </c>
      <c r="J48" s="12" t="s">
        <v>94</v>
      </c>
      <c r="K48" s="12" t="s">
        <v>130</v>
      </c>
      <c r="L48" s="14"/>
      <c r="M48" s="19">
        <v>25143.5</v>
      </c>
      <c r="N48" s="20">
        <v>129445.6</v>
      </c>
      <c r="O48" s="19">
        <v>25112.5</v>
      </c>
      <c r="P48" s="227">
        <f t="shared" si="2"/>
        <v>99.876707697814538</v>
      </c>
      <c r="Q48" s="227">
        <f t="shared" si="3"/>
        <v>19.400041407355676</v>
      </c>
    </row>
    <row r="49" spans="1:18" ht="45" x14ac:dyDescent="0.25">
      <c r="A49" s="12" t="s">
        <v>61</v>
      </c>
      <c r="B49" s="12" t="s">
        <v>71</v>
      </c>
      <c r="C49" s="12" t="s">
        <v>61</v>
      </c>
      <c r="D49" s="12" t="s">
        <v>94</v>
      </c>
      <c r="E49" s="12"/>
      <c r="F49" s="3" t="str">
        <f>'[1]2'!E103</f>
        <v xml:space="preserve">Уплата налога на имущество организаций </v>
      </c>
      <c r="G49" s="13" t="s">
        <v>92</v>
      </c>
      <c r="H49" s="12" t="s">
        <v>93</v>
      </c>
      <c r="I49" s="12" t="s">
        <v>97</v>
      </c>
      <c r="J49" s="12" t="s">
        <v>94</v>
      </c>
      <c r="K49" s="12" t="s">
        <v>131</v>
      </c>
      <c r="L49" s="14" t="s">
        <v>99</v>
      </c>
      <c r="M49" s="19">
        <v>362.6</v>
      </c>
      <c r="N49" s="20">
        <v>43.1</v>
      </c>
      <c r="O49" s="19">
        <v>362.6</v>
      </c>
      <c r="P49" s="227">
        <f t="shared" si="2"/>
        <v>100</v>
      </c>
      <c r="Q49" s="227">
        <f t="shared" si="3"/>
        <v>841.29930394431562</v>
      </c>
    </row>
    <row r="50" spans="1:18" ht="27.6" customHeight="1" x14ac:dyDescent="0.25">
      <c r="A50" s="12" t="s">
        <v>61</v>
      </c>
      <c r="B50" s="12" t="s">
        <v>71</v>
      </c>
      <c r="C50" s="12" t="s">
        <v>94</v>
      </c>
      <c r="D50" s="12" t="s">
        <v>61</v>
      </c>
      <c r="E50" s="12"/>
      <c r="F50" s="3" t="str">
        <f>'[1]2'!E104</f>
        <v>Реализация дополнительных образовательных программ</v>
      </c>
      <c r="G50" s="13" t="s">
        <v>89</v>
      </c>
      <c r="H50" s="12" t="s">
        <v>90</v>
      </c>
      <c r="I50" s="12" t="s">
        <v>97</v>
      </c>
      <c r="J50" s="12" t="s">
        <v>94</v>
      </c>
      <c r="K50" s="12" t="s">
        <v>132</v>
      </c>
      <c r="L50" s="12" t="s">
        <v>99</v>
      </c>
      <c r="M50" s="19">
        <v>52444.7</v>
      </c>
      <c r="N50" s="20">
        <v>256078.3</v>
      </c>
      <c r="O50" s="19">
        <v>52392.7</v>
      </c>
      <c r="P50" s="227">
        <f t="shared" si="2"/>
        <v>99.900847940783351</v>
      </c>
      <c r="Q50" s="227">
        <f t="shared" si="3"/>
        <v>20.459640664593604</v>
      </c>
    </row>
    <row r="51" spans="1:18" ht="33.75" x14ac:dyDescent="0.25">
      <c r="A51" s="12" t="s">
        <v>61</v>
      </c>
      <c r="B51" s="12" t="s">
        <v>71</v>
      </c>
      <c r="C51" s="12" t="s">
        <v>94</v>
      </c>
      <c r="D51" s="12" t="s">
        <v>94</v>
      </c>
      <c r="E51" s="12"/>
      <c r="F51" s="3" t="str">
        <f>'[1]2'!E105</f>
        <v xml:space="preserve">Уплата налога на имущество организаций </v>
      </c>
      <c r="G51" s="13" t="s">
        <v>89</v>
      </c>
      <c r="H51" s="12" t="s">
        <v>90</v>
      </c>
      <c r="I51" s="12" t="s">
        <v>97</v>
      </c>
      <c r="J51" s="12" t="s">
        <v>94</v>
      </c>
      <c r="K51" s="12" t="s">
        <v>131</v>
      </c>
      <c r="L51" s="14" t="s">
        <v>99</v>
      </c>
      <c r="M51" s="19">
        <f>2418.3-M49</f>
        <v>2055.7000000000003</v>
      </c>
      <c r="N51" s="19">
        <f t="shared" ref="N51:O51" si="17">2418.3-N49</f>
        <v>2375.2000000000003</v>
      </c>
      <c r="O51" s="19">
        <f t="shared" si="17"/>
        <v>2055.7000000000003</v>
      </c>
      <c r="P51" s="227">
        <f t="shared" si="2"/>
        <v>100</v>
      </c>
      <c r="Q51" s="227">
        <f t="shared" si="3"/>
        <v>86.548501178848099</v>
      </c>
    </row>
    <row r="52" spans="1:18" ht="33.75" x14ac:dyDescent="0.25">
      <c r="A52" s="12" t="s">
        <v>61</v>
      </c>
      <c r="B52" s="12" t="s">
        <v>71</v>
      </c>
      <c r="C52" s="12" t="s">
        <v>94</v>
      </c>
      <c r="D52" s="12" t="s">
        <v>102</v>
      </c>
      <c r="E52" s="12"/>
      <c r="F52" s="3" t="s">
        <v>535</v>
      </c>
      <c r="G52" s="13" t="s">
        <v>89</v>
      </c>
      <c r="H52" s="12" t="s">
        <v>90</v>
      </c>
      <c r="I52" s="12" t="s">
        <v>97</v>
      </c>
      <c r="J52" s="12" t="s">
        <v>94</v>
      </c>
      <c r="K52" s="12" t="s">
        <v>543</v>
      </c>
      <c r="L52" s="14" t="s">
        <v>99</v>
      </c>
      <c r="M52" s="19">
        <v>447.9</v>
      </c>
      <c r="N52" s="20">
        <v>170</v>
      </c>
      <c r="O52" s="19">
        <v>447.9</v>
      </c>
      <c r="P52" s="227">
        <f>O52*100/M52</f>
        <v>100</v>
      </c>
      <c r="Q52" s="227">
        <f>O52/N52*100</f>
        <v>263.47058823529414</v>
      </c>
    </row>
    <row r="53" spans="1:18" ht="64.900000000000006" hidden="1" x14ac:dyDescent="0.25">
      <c r="A53" s="12" t="s">
        <v>61</v>
      </c>
      <c r="B53" s="12" t="s">
        <v>71</v>
      </c>
      <c r="C53" s="12" t="s">
        <v>94</v>
      </c>
      <c r="D53" s="12" t="s">
        <v>106</v>
      </c>
      <c r="E53" s="12"/>
      <c r="F53" s="3" t="s">
        <v>562</v>
      </c>
      <c r="G53" s="13" t="s">
        <v>563</v>
      </c>
      <c r="H53" s="54" t="s">
        <v>564</v>
      </c>
      <c r="I53" s="12" t="s">
        <v>97</v>
      </c>
      <c r="J53" s="12" t="s">
        <v>94</v>
      </c>
      <c r="K53" s="12" t="s">
        <v>565</v>
      </c>
      <c r="L53" s="14" t="s">
        <v>99</v>
      </c>
      <c r="M53" s="19">
        <v>0</v>
      </c>
      <c r="N53" s="20">
        <v>170</v>
      </c>
      <c r="O53" s="19">
        <v>0</v>
      </c>
      <c r="P53" s="227">
        <v>100</v>
      </c>
      <c r="Q53" s="227">
        <f>O53/N53*100</f>
        <v>0</v>
      </c>
    </row>
    <row r="54" spans="1:18" ht="78.75" x14ac:dyDescent="0.25">
      <c r="A54" s="12" t="s">
        <v>61</v>
      </c>
      <c r="B54" s="12" t="s">
        <v>71</v>
      </c>
      <c r="C54" s="12" t="s">
        <v>94</v>
      </c>
      <c r="D54" s="12" t="s">
        <v>142</v>
      </c>
      <c r="E54" s="12"/>
      <c r="F54" s="3" t="s">
        <v>604</v>
      </c>
      <c r="G54" s="13" t="s">
        <v>563</v>
      </c>
      <c r="H54" s="54" t="s">
        <v>564</v>
      </c>
      <c r="I54" s="12" t="s">
        <v>97</v>
      </c>
      <c r="J54" s="12" t="s">
        <v>102</v>
      </c>
      <c r="K54" s="12" t="s">
        <v>616</v>
      </c>
      <c r="L54" s="14" t="s">
        <v>99</v>
      </c>
      <c r="M54" s="19">
        <v>1466</v>
      </c>
      <c r="N54" s="20">
        <v>170</v>
      </c>
      <c r="O54" s="19">
        <v>1466</v>
      </c>
      <c r="P54" s="227">
        <f>O54*100/M54</f>
        <v>100</v>
      </c>
      <c r="Q54" s="227">
        <f>O54/N54*100</f>
        <v>862.35294117647049</v>
      </c>
    </row>
    <row r="55" spans="1:18" ht="33.75" x14ac:dyDescent="0.25">
      <c r="A55" s="217" t="s">
        <v>61</v>
      </c>
      <c r="B55" s="217" t="s">
        <v>71</v>
      </c>
      <c r="C55" s="217" t="s">
        <v>166</v>
      </c>
      <c r="D55" s="217"/>
      <c r="E55" s="217"/>
      <c r="F55" s="132" t="s">
        <v>703</v>
      </c>
      <c r="G55" s="219" t="s">
        <v>91</v>
      </c>
      <c r="H55" s="217" t="s">
        <v>137</v>
      </c>
      <c r="I55" s="217" t="s">
        <v>704</v>
      </c>
      <c r="J55" s="217" t="s">
        <v>61</v>
      </c>
      <c r="K55" s="217" t="s">
        <v>705</v>
      </c>
      <c r="L55" s="220" t="s">
        <v>706</v>
      </c>
      <c r="M55" s="19">
        <v>18168.7</v>
      </c>
      <c r="N55" s="20"/>
      <c r="O55" s="19">
        <v>18168.7</v>
      </c>
      <c r="P55" s="227">
        <f>O55*100/M55</f>
        <v>100</v>
      </c>
      <c r="Q55" s="227"/>
    </row>
    <row r="56" spans="1:18" ht="21" x14ac:dyDescent="0.25">
      <c r="A56" s="9" t="s">
        <v>61</v>
      </c>
      <c r="B56" s="9" t="s">
        <v>133</v>
      </c>
      <c r="C56" s="9" t="s">
        <v>61</v>
      </c>
      <c r="D56" s="9"/>
      <c r="E56" s="9"/>
      <c r="F56" s="10" t="s">
        <v>134</v>
      </c>
      <c r="G56" s="11" t="s">
        <v>42</v>
      </c>
      <c r="H56" s="9"/>
      <c r="I56" s="9"/>
      <c r="J56" s="9"/>
      <c r="K56" s="9"/>
      <c r="L56" s="111"/>
      <c r="M56" s="18">
        <f>SUM(M57:M58)</f>
        <v>31854.6</v>
      </c>
      <c r="N56" s="18">
        <f>SUM(N57:N58)</f>
        <v>154230.5</v>
      </c>
      <c r="O56" s="18">
        <f>SUM(O57:O58)</f>
        <v>30475.699999999997</v>
      </c>
      <c r="P56" s="226">
        <f t="shared" si="2"/>
        <v>95.671268827736014</v>
      </c>
      <c r="Q56" s="226">
        <f t="shared" si="3"/>
        <v>19.759839979770536</v>
      </c>
      <c r="R56" s="224"/>
    </row>
    <row r="57" spans="1:18" ht="33.75" x14ac:dyDescent="0.25">
      <c r="A57" s="12"/>
      <c r="B57" s="12"/>
      <c r="C57" s="12"/>
      <c r="D57" s="12"/>
      <c r="E57" s="12"/>
      <c r="F57" s="10"/>
      <c r="G57" s="13" t="s">
        <v>89</v>
      </c>
      <c r="H57" s="12"/>
      <c r="I57" s="12"/>
      <c r="J57" s="12"/>
      <c r="K57" s="12"/>
      <c r="L57" s="14"/>
      <c r="M57" s="18">
        <f>M59+M69+M71+M73+M70+M75</f>
        <v>15800.8</v>
      </c>
      <c r="N57" s="18">
        <f t="shared" ref="N57:O57" si="18">N59+N69+N71+N73+N70+N75</f>
        <v>60602.5</v>
      </c>
      <c r="O57" s="18">
        <f t="shared" si="18"/>
        <v>14662.5</v>
      </c>
      <c r="P57" s="227">
        <f t="shared" si="2"/>
        <v>92.795934383069209</v>
      </c>
      <c r="Q57" s="227">
        <f t="shared" si="3"/>
        <v>24.194546429602738</v>
      </c>
    </row>
    <row r="58" spans="1:18" ht="22.5" x14ac:dyDescent="0.25">
      <c r="A58" s="12"/>
      <c r="B58" s="12"/>
      <c r="C58" s="12"/>
      <c r="D58" s="12"/>
      <c r="E58" s="12"/>
      <c r="F58" s="10"/>
      <c r="G58" s="13" t="s">
        <v>91</v>
      </c>
      <c r="H58" s="12"/>
      <c r="I58" s="12"/>
      <c r="J58" s="12"/>
      <c r="K58" s="12"/>
      <c r="L58" s="14"/>
      <c r="M58" s="18">
        <f>M60+M61+M74+M62+M63+M72+M64+M65+M67+M66+M68</f>
        <v>16053.799999999997</v>
      </c>
      <c r="N58" s="18">
        <f>N60+N61+N74+N62+N63+N72+N64+N65+N67+N66+N68</f>
        <v>93628</v>
      </c>
      <c r="O58" s="18">
        <f>O60+O61+O74+O62+O63+O72+O64+O65+O67+O66+O68</f>
        <v>15813.199999999997</v>
      </c>
      <c r="P58" s="227">
        <f t="shared" si="2"/>
        <v>98.501289414344271</v>
      </c>
      <c r="Q58" s="227">
        <f t="shared" si="3"/>
        <v>16.889392062203612</v>
      </c>
    </row>
    <row r="59" spans="1:18" ht="74.45" customHeight="1" x14ac:dyDescent="0.25">
      <c r="A59" s="12" t="s">
        <v>61</v>
      </c>
      <c r="B59" s="12" t="s">
        <v>133</v>
      </c>
      <c r="C59" s="12" t="s">
        <v>94</v>
      </c>
      <c r="D59" s="12" t="s">
        <v>61</v>
      </c>
      <c r="E59" s="12"/>
      <c r="F59" s="3" t="str">
        <f>'[1]2'!E144</f>
        <v>Оказание содействия детям-сиротам и детям, оставшимся без попечения родителей, в обучении на курсах по подготовке к поступлению в образовательные организации высшего профессионального образования</v>
      </c>
      <c r="G59" s="13" t="s">
        <v>89</v>
      </c>
      <c r="H59" s="12" t="s">
        <v>90</v>
      </c>
      <c r="I59" s="12" t="s">
        <v>97</v>
      </c>
      <c r="J59" s="12" t="s">
        <v>111</v>
      </c>
      <c r="K59" s="12" t="s">
        <v>135</v>
      </c>
      <c r="L59" s="14" t="s">
        <v>136</v>
      </c>
      <c r="M59" s="19">
        <v>0</v>
      </c>
      <c r="N59" s="20">
        <v>12</v>
      </c>
      <c r="O59" s="19">
        <v>0</v>
      </c>
      <c r="P59" s="227" t="s">
        <v>545</v>
      </c>
      <c r="Q59" s="227">
        <f>O59/N59*100</f>
        <v>0</v>
      </c>
    </row>
    <row r="60" spans="1:18" ht="55.9" customHeight="1" x14ac:dyDescent="0.25">
      <c r="A60" s="12" t="s">
        <v>61</v>
      </c>
      <c r="B60" s="12" t="s">
        <v>133</v>
      </c>
      <c r="C60" s="12" t="s">
        <v>94</v>
      </c>
      <c r="D60" s="12" t="s">
        <v>94</v>
      </c>
      <c r="E60" s="12"/>
      <c r="F60" s="3" t="str">
        <f>'[1]2'!E145</f>
        <v>Организация мероприятий по социальной поддержке детей, оставшихся без попечения родителей, переданных в приемные семьи</v>
      </c>
      <c r="G60" s="13" t="s">
        <v>91</v>
      </c>
      <c r="H60" s="12" t="s">
        <v>137</v>
      </c>
      <c r="I60" s="12" t="s">
        <v>105</v>
      </c>
      <c r="J60" s="12" t="s">
        <v>106</v>
      </c>
      <c r="K60" s="12" t="s">
        <v>138</v>
      </c>
      <c r="L60" s="14" t="s">
        <v>99</v>
      </c>
      <c r="M60" s="19">
        <v>2069.3000000000002</v>
      </c>
      <c r="N60" s="20">
        <v>10200.200000000001</v>
      </c>
      <c r="O60" s="19">
        <v>2038.3</v>
      </c>
      <c r="P60" s="227">
        <f t="shared" si="2"/>
        <v>98.501908858067935</v>
      </c>
      <c r="Q60" s="227">
        <f t="shared" si="3"/>
        <v>19.982941510950763</v>
      </c>
    </row>
    <row r="61" spans="1:18" ht="33" customHeight="1" x14ac:dyDescent="0.25">
      <c r="A61" s="12" t="s">
        <v>61</v>
      </c>
      <c r="B61" s="12" t="s">
        <v>133</v>
      </c>
      <c r="C61" s="12" t="s">
        <v>94</v>
      </c>
      <c r="D61" s="12" t="s">
        <v>102</v>
      </c>
      <c r="E61" s="12"/>
      <c r="F61" s="3" t="str">
        <f>'[1]2'!E146</f>
        <v>Организация мероприятий по содержанию детей, находящихся под опекой (попечительством)</v>
      </c>
      <c r="G61" s="13" t="s">
        <v>91</v>
      </c>
      <c r="H61" s="12" t="s">
        <v>137</v>
      </c>
      <c r="I61" s="12" t="s">
        <v>105</v>
      </c>
      <c r="J61" s="12" t="s">
        <v>106</v>
      </c>
      <c r="K61" s="12" t="s">
        <v>139</v>
      </c>
      <c r="L61" s="14" t="s">
        <v>136</v>
      </c>
      <c r="M61" s="19">
        <v>8456.2000000000007</v>
      </c>
      <c r="N61" s="20">
        <v>51569.3</v>
      </c>
      <c r="O61" s="19">
        <v>8393</v>
      </c>
      <c r="P61" s="227">
        <f t="shared" si="2"/>
        <v>99.25261937986329</v>
      </c>
      <c r="Q61" s="227">
        <f t="shared" si="3"/>
        <v>16.275186981401724</v>
      </c>
    </row>
    <row r="62" spans="1:18" ht="45" customHeight="1" x14ac:dyDescent="0.25">
      <c r="A62" s="12" t="s">
        <v>61</v>
      </c>
      <c r="B62" s="12" t="s">
        <v>133</v>
      </c>
      <c r="C62" s="12" t="s">
        <v>94</v>
      </c>
      <c r="D62" s="12" t="s">
        <v>106</v>
      </c>
      <c r="E62" s="12"/>
      <c r="F62" s="3" t="str">
        <f>'[1]2'!E147</f>
        <v>Организация мероприятий по развитию социальной поддержки детей-сирот и детей, оставшихся без попечения родителей</v>
      </c>
      <c r="G62" s="13" t="s">
        <v>91</v>
      </c>
      <c r="H62" s="12" t="s">
        <v>137</v>
      </c>
      <c r="I62" s="12" t="s">
        <v>105</v>
      </c>
      <c r="J62" s="12" t="s">
        <v>106</v>
      </c>
      <c r="K62" s="12" t="s">
        <v>140</v>
      </c>
      <c r="L62" s="14" t="s">
        <v>141</v>
      </c>
      <c r="M62" s="19">
        <v>95.3</v>
      </c>
      <c r="N62" s="20">
        <v>572</v>
      </c>
      <c r="O62" s="19">
        <v>95.3</v>
      </c>
      <c r="P62" s="227">
        <f t="shared" si="2"/>
        <v>100</v>
      </c>
      <c r="Q62" s="227">
        <f t="shared" si="3"/>
        <v>16.66083916083916</v>
      </c>
    </row>
    <row r="63" spans="1:18" ht="32.450000000000003" customHeight="1" x14ac:dyDescent="0.25">
      <c r="A63" s="12" t="s">
        <v>61</v>
      </c>
      <c r="B63" s="12" t="s">
        <v>133</v>
      </c>
      <c r="C63" s="12" t="s">
        <v>94</v>
      </c>
      <c r="D63" s="12" t="s">
        <v>142</v>
      </c>
      <c r="E63" s="12"/>
      <c r="F63" s="3" t="str">
        <f>'[1]2'!E148</f>
        <v>Организация опеки и попечительства в отношении несовершеннолетних</v>
      </c>
      <c r="G63" s="13" t="s">
        <v>91</v>
      </c>
      <c r="H63" s="12" t="s">
        <v>137</v>
      </c>
      <c r="I63" s="12" t="s">
        <v>105</v>
      </c>
      <c r="J63" s="12" t="s">
        <v>106</v>
      </c>
      <c r="K63" s="12" t="s">
        <v>143</v>
      </c>
      <c r="L63" s="14" t="s">
        <v>141</v>
      </c>
      <c r="M63" s="19">
        <v>2607.5</v>
      </c>
      <c r="N63" s="20">
        <v>14227.8</v>
      </c>
      <c r="O63" s="19">
        <v>2607.5</v>
      </c>
      <c r="P63" s="227">
        <f t="shared" si="2"/>
        <v>100</v>
      </c>
      <c r="Q63" s="227">
        <f t="shared" si="3"/>
        <v>18.326796834366522</v>
      </c>
    </row>
    <row r="64" spans="1:18" ht="110.45" customHeight="1" x14ac:dyDescent="0.25">
      <c r="A64" s="12" t="s">
        <v>61</v>
      </c>
      <c r="B64" s="12" t="s">
        <v>133</v>
      </c>
      <c r="C64" s="12" t="s">
        <v>94</v>
      </c>
      <c r="D64" s="12" t="s">
        <v>127</v>
      </c>
      <c r="E64" s="12"/>
      <c r="F64" s="3" t="str">
        <f>'[1]2'!E149</f>
        <v>Организация осуществления переданных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v>
      </c>
      <c r="G64" s="13" t="s">
        <v>91</v>
      </c>
      <c r="H64" s="12" t="s">
        <v>137</v>
      </c>
      <c r="I64" s="12" t="s">
        <v>105</v>
      </c>
      <c r="J64" s="12" t="s">
        <v>106</v>
      </c>
      <c r="K64" s="12" t="s">
        <v>144</v>
      </c>
      <c r="L64" s="14" t="s">
        <v>141</v>
      </c>
      <c r="M64" s="19">
        <v>308.3</v>
      </c>
      <c r="N64" s="20">
        <v>2096.4</v>
      </c>
      <c r="O64" s="19">
        <v>170.4</v>
      </c>
      <c r="P64" s="227">
        <f t="shared" si="2"/>
        <v>55.270840090820627</v>
      </c>
      <c r="Q64" s="227">
        <f t="shared" si="3"/>
        <v>8.1282198053806525</v>
      </c>
    </row>
    <row r="65" spans="1:17" ht="36" customHeight="1" x14ac:dyDescent="0.25">
      <c r="A65" s="12" t="s">
        <v>61</v>
      </c>
      <c r="B65" s="12" t="s">
        <v>133</v>
      </c>
      <c r="C65" s="12" t="s">
        <v>94</v>
      </c>
      <c r="D65" s="12" t="s">
        <v>97</v>
      </c>
      <c r="E65" s="12"/>
      <c r="F65" s="3" t="str">
        <f>'[1]2'!E150</f>
        <v>Организация мероприятий по развитию социальной поддержки усыновленных (удочеренных) детей</v>
      </c>
      <c r="G65" s="13" t="s">
        <v>91</v>
      </c>
      <c r="H65" s="12" t="s">
        <v>137</v>
      </c>
      <c r="I65" s="12" t="s">
        <v>105</v>
      </c>
      <c r="J65" s="12" t="s">
        <v>106</v>
      </c>
      <c r="K65" s="12" t="s">
        <v>145</v>
      </c>
      <c r="L65" s="14" t="s">
        <v>136</v>
      </c>
      <c r="M65" s="19"/>
      <c r="N65" s="20">
        <v>440</v>
      </c>
      <c r="O65" s="19">
        <v>0</v>
      </c>
      <c r="P65" s="227"/>
      <c r="Q65" s="227">
        <f t="shared" si="3"/>
        <v>0</v>
      </c>
    </row>
    <row r="66" spans="1:17" ht="45" customHeight="1" x14ac:dyDescent="0.25">
      <c r="A66" s="12" t="s">
        <v>61</v>
      </c>
      <c r="B66" s="12" t="s">
        <v>133</v>
      </c>
      <c r="C66" s="12" t="s">
        <v>94</v>
      </c>
      <c r="D66" s="12" t="s">
        <v>146</v>
      </c>
      <c r="E66" s="12"/>
      <c r="F66" s="3" t="str">
        <f>'[1]2'!E151</f>
        <v>Организация мероприятий по развитию социальной поддержки детей, переданных в семью патронатного воспитателя</v>
      </c>
      <c r="G66" s="13" t="s">
        <v>91</v>
      </c>
      <c r="H66" s="12" t="s">
        <v>137</v>
      </c>
      <c r="I66" s="12" t="s">
        <v>105</v>
      </c>
      <c r="J66" s="12" t="s">
        <v>106</v>
      </c>
      <c r="K66" s="12" t="s">
        <v>147</v>
      </c>
      <c r="L66" s="14" t="s">
        <v>136</v>
      </c>
      <c r="M66" s="19"/>
      <c r="N66" s="20">
        <v>54.7</v>
      </c>
      <c r="O66" s="19">
        <v>0</v>
      </c>
      <c r="P66" s="227"/>
      <c r="Q66" s="227">
        <f t="shared" si="3"/>
        <v>0</v>
      </c>
    </row>
    <row r="67" spans="1:17" ht="55.15" customHeight="1" x14ac:dyDescent="0.25">
      <c r="A67" s="12" t="s">
        <v>61</v>
      </c>
      <c r="B67" s="12" t="s">
        <v>133</v>
      </c>
      <c r="C67" s="12" t="s">
        <v>94</v>
      </c>
      <c r="D67" s="12" t="s">
        <v>111</v>
      </c>
      <c r="E67" s="12"/>
      <c r="F67" s="3" t="str">
        <f>'[1]2'!E152</f>
        <v>Организация мероприятий по развитию социальной поддержки детей, лишенных родительского попечения, при устройстве их в семью</v>
      </c>
      <c r="G67" s="13" t="s">
        <v>91</v>
      </c>
      <c r="H67" s="12" t="s">
        <v>137</v>
      </c>
      <c r="I67" s="12" t="s">
        <v>105</v>
      </c>
      <c r="J67" s="12" t="s">
        <v>106</v>
      </c>
      <c r="K67" s="12" t="s">
        <v>544</v>
      </c>
      <c r="L67" s="14" t="s">
        <v>136</v>
      </c>
      <c r="M67" s="19">
        <v>352.1</v>
      </c>
      <c r="N67" s="20">
        <v>2618</v>
      </c>
      <c r="O67" s="19">
        <v>352.1</v>
      </c>
      <c r="P67" s="227">
        <f t="shared" si="2"/>
        <v>100</v>
      </c>
      <c r="Q67" s="227">
        <f t="shared" si="3"/>
        <v>13.449197860962567</v>
      </c>
    </row>
    <row r="68" spans="1:17" ht="129.6" customHeight="1" x14ac:dyDescent="0.25">
      <c r="A68" s="12" t="s">
        <v>61</v>
      </c>
      <c r="B68" s="12" t="s">
        <v>133</v>
      </c>
      <c r="C68" s="12" t="s">
        <v>94</v>
      </c>
      <c r="D68" s="12" t="s">
        <v>105</v>
      </c>
      <c r="E68" s="12"/>
      <c r="F68" s="3" t="s">
        <v>546</v>
      </c>
      <c r="G68" s="13" t="s">
        <v>91</v>
      </c>
      <c r="H68" s="12" t="s">
        <v>137</v>
      </c>
      <c r="I68" s="12" t="s">
        <v>105</v>
      </c>
      <c r="J68" s="12" t="s">
        <v>106</v>
      </c>
      <c r="K68" s="12" t="s">
        <v>576</v>
      </c>
      <c r="L68" s="14" t="s">
        <v>577</v>
      </c>
      <c r="M68" s="19">
        <v>692.8</v>
      </c>
      <c r="N68" s="20">
        <v>2890</v>
      </c>
      <c r="O68" s="19">
        <v>692.8</v>
      </c>
      <c r="P68" s="227">
        <f>O68*100/M68</f>
        <v>100</v>
      </c>
      <c r="Q68" s="227">
        <f>O68/N68*100</f>
        <v>23.972318339100347</v>
      </c>
    </row>
    <row r="69" spans="1:17" ht="33.75" x14ac:dyDescent="0.25">
      <c r="A69" s="12" t="s">
        <v>61</v>
      </c>
      <c r="B69" s="12" t="s">
        <v>133</v>
      </c>
      <c r="C69" s="12" t="s">
        <v>102</v>
      </c>
      <c r="D69" s="12" t="s">
        <v>61</v>
      </c>
      <c r="E69" s="12"/>
      <c r="F69" s="3" t="str">
        <f>'[1]2'!E154</f>
        <v>Учет (регистрация) многодетных семей</v>
      </c>
      <c r="G69" s="13" t="s">
        <v>89</v>
      </c>
      <c r="H69" s="12" t="s">
        <v>90</v>
      </c>
      <c r="I69" s="12" t="s">
        <v>61</v>
      </c>
      <c r="J69" s="12" t="s">
        <v>106</v>
      </c>
      <c r="K69" s="12" t="s">
        <v>148</v>
      </c>
      <c r="L69" s="14" t="s">
        <v>141</v>
      </c>
      <c r="M69" s="19">
        <v>407.4</v>
      </c>
      <c r="N69" s="20">
        <v>2312.9</v>
      </c>
      <c r="O69" s="19">
        <v>398</v>
      </c>
      <c r="P69" s="227">
        <f t="shared" si="2"/>
        <v>97.692685321551309</v>
      </c>
      <c r="Q69" s="227">
        <f t="shared" si="3"/>
        <v>17.20783432054996</v>
      </c>
    </row>
    <row r="70" spans="1:17" ht="33.75" x14ac:dyDescent="0.25">
      <c r="A70" s="12" t="s">
        <v>61</v>
      </c>
      <c r="B70" s="12" t="s">
        <v>133</v>
      </c>
      <c r="C70" s="12" t="s">
        <v>102</v>
      </c>
      <c r="D70" s="12" t="s">
        <v>94</v>
      </c>
      <c r="E70" s="12"/>
      <c r="F70" s="3" t="str">
        <f>'[1]2'!E155</f>
        <v>Компенсация произведенных расходов на оплату коммунальных услуг размере 30 процентов</v>
      </c>
      <c r="G70" s="13" t="s">
        <v>89</v>
      </c>
      <c r="H70" s="12" t="s">
        <v>137</v>
      </c>
      <c r="I70" s="12" t="s">
        <v>105</v>
      </c>
      <c r="J70" s="12" t="s">
        <v>102</v>
      </c>
      <c r="K70" s="12" t="s">
        <v>149</v>
      </c>
      <c r="L70" s="14" t="s">
        <v>136</v>
      </c>
      <c r="M70" s="19"/>
      <c r="N70" s="20"/>
      <c r="O70" s="19"/>
      <c r="P70" s="227" t="e">
        <f t="shared" si="2"/>
        <v>#DIV/0!</v>
      </c>
      <c r="Q70" s="227" t="e">
        <f t="shared" si="3"/>
        <v>#DIV/0!</v>
      </c>
    </row>
    <row r="71" spans="1:17" ht="94.15" customHeight="1" x14ac:dyDescent="0.25">
      <c r="A71" s="12" t="s">
        <v>61</v>
      </c>
      <c r="B71" s="12" t="s">
        <v>133</v>
      </c>
      <c r="C71" s="12" t="s">
        <v>102</v>
      </c>
      <c r="D71" s="12" t="s">
        <v>102</v>
      </c>
      <c r="E71" s="12"/>
      <c r="F71" s="3" t="str">
        <f>'[1]2'!E156</f>
        <v>Компенсация стоимости проезда на внутригородском транспорте, а также в автобусах пригородных и внутрирайонных линий для учащихся общеобразовательных школ и образовательных учреждений начального профессионального образования путем выдачи проездных билетов</v>
      </c>
      <c r="G71" s="13" t="s">
        <v>89</v>
      </c>
      <c r="H71" s="12" t="s">
        <v>90</v>
      </c>
      <c r="I71" s="12" t="s">
        <v>105</v>
      </c>
      <c r="J71" s="12" t="s">
        <v>106</v>
      </c>
      <c r="K71" s="12" t="s">
        <v>149</v>
      </c>
      <c r="L71" s="14" t="s">
        <v>136</v>
      </c>
      <c r="M71" s="19">
        <v>3958.1</v>
      </c>
      <c r="N71" s="20">
        <v>23280.6</v>
      </c>
      <c r="O71" s="19">
        <v>3864.2</v>
      </c>
      <c r="P71" s="227">
        <f t="shared" si="2"/>
        <v>97.62764962987292</v>
      </c>
      <c r="Q71" s="227">
        <f t="shared" si="3"/>
        <v>16.598369457831843</v>
      </c>
    </row>
    <row r="72" spans="1:17" ht="76.900000000000006" customHeight="1" x14ac:dyDescent="0.25">
      <c r="A72" s="12" t="s">
        <v>61</v>
      </c>
      <c r="B72" s="12" t="s">
        <v>133</v>
      </c>
      <c r="C72" s="12" t="s">
        <v>102</v>
      </c>
      <c r="D72" s="12" t="s">
        <v>106</v>
      </c>
      <c r="E72" s="12"/>
      <c r="F72" s="3" t="str">
        <f>'[1]2'!E157</f>
        <v>Предоставление безвозмездных субсидий многодетным семьям, признанным  нуждающимися в улучшении жилищных условий, на строительство, реконструкцию, капитальный ремонт и приобретение жилых помещений</v>
      </c>
      <c r="G72" s="13" t="s">
        <v>91</v>
      </c>
      <c r="H72" s="12" t="s">
        <v>137</v>
      </c>
      <c r="I72" s="12" t="s">
        <v>105</v>
      </c>
      <c r="J72" s="12" t="s">
        <v>102</v>
      </c>
      <c r="K72" s="12" t="s">
        <v>709</v>
      </c>
      <c r="L72" s="14" t="s">
        <v>136</v>
      </c>
      <c r="M72" s="19">
        <v>661</v>
      </c>
      <c r="N72" s="20">
        <v>4284</v>
      </c>
      <c r="O72" s="19">
        <v>661</v>
      </c>
      <c r="P72" s="227">
        <f t="shared" si="2"/>
        <v>100</v>
      </c>
      <c r="Q72" s="227">
        <f t="shared" si="3"/>
        <v>15.429505135387489</v>
      </c>
    </row>
    <row r="73" spans="1:17" ht="47.45" customHeight="1" x14ac:dyDescent="0.25">
      <c r="A73" s="12" t="s">
        <v>61</v>
      </c>
      <c r="B73" s="12" t="s">
        <v>133</v>
      </c>
      <c r="C73" s="12" t="s">
        <v>102</v>
      </c>
      <c r="D73" s="12" t="s">
        <v>142</v>
      </c>
      <c r="E73" s="12"/>
      <c r="F73" s="3" t="str">
        <f>'[1]2'!E158</f>
        <v>Предоставление бесплатного питания для учащихся из многодетных семей в общеобразовательных учреждениях</v>
      </c>
      <c r="G73" s="13" t="s">
        <v>89</v>
      </c>
      <c r="H73" s="12" t="s">
        <v>90</v>
      </c>
      <c r="I73" s="12" t="s">
        <v>105</v>
      </c>
      <c r="J73" s="12" t="s">
        <v>102</v>
      </c>
      <c r="K73" s="12" t="s">
        <v>149</v>
      </c>
      <c r="L73" s="14" t="s">
        <v>99</v>
      </c>
      <c r="M73" s="19">
        <v>11417.3</v>
      </c>
      <c r="N73" s="20">
        <v>30321.4</v>
      </c>
      <c r="O73" s="19">
        <v>10382.299999999999</v>
      </c>
      <c r="P73" s="227">
        <f t="shared" si="2"/>
        <v>90.9348094558258</v>
      </c>
      <c r="Q73" s="227">
        <f t="shared" si="3"/>
        <v>34.240833206909969</v>
      </c>
    </row>
    <row r="74" spans="1:17" ht="44.45" customHeight="1" x14ac:dyDescent="0.25">
      <c r="A74" s="12" t="s">
        <v>61</v>
      </c>
      <c r="B74" s="12" t="s">
        <v>133</v>
      </c>
      <c r="C74" s="12" t="s">
        <v>106</v>
      </c>
      <c r="D74" s="12"/>
      <c r="E74" s="12"/>
      <c r="F74" s="3" t="s">
        <v>150</v>
      </c>
      <c r="G74" s="13" t="s">
        <v>91</v>
      </c>
      <c r="H74" s="12" t="s">
        <v>137</v>
      </c>
      <c r="I74" s="12" t="s">
        <v>105</v>
      </c>
      <c r="J74" s="12" t="s">
        <v>106</v>
      </c>
      <c r="K74" s="12" t="s">
        <v>151</v>
      </c>
      <c r="L74" s="14" t="s">
        <v>141</v>
      </c>
      <c r="M74" s="19">
        <v>811.3</v>
      </c>
      <c r="N74" s="20">
        <v>4675.6000000000004</v>
      </c>
      <c r="O74" s="19">
        <v>802.8</v>
      </c>
      <c r="P74" s="227">
        <f t="shared" si="2"/>
        <v>98.952298779736225</v>
      </c>
      <c r="Q74" s="227">
        <f t="shared" si="3"/>
        <v>17.169988878432711</v>
      </c>
    </row>
    <row r="75" spans="1:17" ht="64.900000000000006" customHeight="1" x14ac:dyDescent="0.25">
      <c r="A75" s="12" t="s">
        <v>61</v>
      </c>
      <c r="B75" s="12" t="s">
        <v>133</v>
      </c>
      <c r="C75" s="12" t="s">
        <v>106</v>
      </c>
      <c r="D75" s="12"/>
      <c r="E75" s="12"/>
      <c r="F75" s="3" t="s">
        <v>578</v>
      </c>
      <c r="G75" s="13" t="s">
        <v>89</v>
      </c>
      <c r="H75" s="12" t="s">
        <v>90</v>
      </c>
      <c r="I75" s="12" t="s">
        <v>105</v>
      </c>
      <c r="J75" s="12" t="s">
        <v>106</v>
      </c>
      <c r="K75" s="12" t="s">
        <v>710</v>
      </c>
      <c r="L75" s="14" t="s">
        <v>126</v>
      </c>
      <c r="M75" s="19">
        <v>18</v>
      </c>
      <c r="N75" s="20">
        <v>4675.6000000000004</v>
      </c>
      <c r="O75" s="19">
        <v>18</v>
      </c>
      <c r="P75" s="227">
        <f t="shared" ref="P75" si="19">O75*100/M75</f>
        <v>100</v>
      </c>
      <c r="Q75" s="227">
        <f t="shared" ref="Q75" si="20">O75/N75*100</f>
        <v>0.3849773291128411</v>
      </c>
    </row>
    <row r="76" spans="1:17" ht="31.5" x14ac:dyDescent="0.25">
      <c r="A76" s="12" t="s">
        <v>61</v>
      </c>
      <c r="B76" s="12" t="s">
        <v>74</v>
      </c>
      <c r="C76" s="12"/>
      <c r="D76" s="12"/>
      <c r="E76" s="12"/>
      <c r="F76" s="10" t="s">
        <v>152</v>
      </c>
      <c r="G76" s="13" t="s">
        <v>42</v>
      </c>
      <c r="H76" s="12"/>
      <c r="I76" s="12"/>
      <c r="J76" s="12"/>
      <c r="K76" s="12"/>
      <c r="L76" s="14"/>
      <c r="M76" s="18">
        <f>SUM(M77:M91)</f>
        <v>31557.600000000002</v>
      </c>
      <c r="N76" s="18">
        <f t="shared" ref="N76:O76" si="21">SUM(N77:N91)</f>
        <v>131298.70000000001</v>
      </c>
      <c r="O76" s="18">
        <f t="shared" si="21"/>
        <v>31497</v>
      </c>
      <c r="P76" s="226">
        <f t="shared" si="2"/>
        <v>99.807970187846976</v>
      </c>
      <c r="Q76" s="226">
        <f t="shared" si="3"/>
        <v>23.988813293657891</v>
      </c>
    </row>
    <row r="77" spans="1:17" ht="69.599999999999994" customHeight="1" x14ac:dyDescent="0.25">
      <c r="A77" s="12" t="s">
        <v>61</v>
      </c>
      <c r="B77" s="12" t="s">
        <v>74</v>
      </c>
      <c r="C77" s="12" t="s">
        <v>61</v>
      </c>
      <c r="D77" s="12"/>
      <c r="E77" s="12"/>
      <c r="F77" s="3" t="str">
        <f>'[1]2'!E161</f>
        <v>Реализация установленных полномочий (функций) Управлением образования г.Можги, организация управления муниципальной программой «Развитие образования»</v>
      </c>
      <c r="G77" s="13" t="s">
        <v>89</v>
      </c>
      <c r="H77" s="12" t="s">
        <v>90</v>
      </c>
      <c r="I77" s="12" t="s">
        <v>61</v>
      </c>
      <c r="J77" s="12" t="s">
        <v>106</v>
      </c>
      <c r="K77" s="12" t="s">
        <v>153</v>
      </c>
      <c r="L77" s="14" t="s">
        <v>154</v>
      </c>
      <c r="M77" s="19">
        <v>3025.4</v>
      </c>
      <c r="N77" s="20">
        <v>15334.8</v>
      </c>
      <c r="O77" s="19">
        <v>3005.3</v>
      </c>
      <c r="P77" s="227">
        <f t="shared" si="2"/>
        <v>99.335625041316845</v>
      </c>
      <c r="Q77" s="227">
        <f t="shared" si="3"/>
        <v>19.597908026188801</v>
      </c>
    </row>
    <row r="78" spans="1:17" ht="56.25" x14ac:dyDescent="0.25">
      <c r="A78" s="12" t="s">
        <v>61</v>
      </c>
      <c r="B78" s="12" t="s">
        <v>74</v>
      </c>
      <c r="C78" s="12" t="s">
        <v>94</v>
      </c>
      <c r="D78" s="12" t="s">
        <v>61</v>
      </c>
      <c r="E78" s="12"/>
      <c r="F78" s="3" t="str">
        <f>'[1]2'!E163</f>
        <v>Организация бухгалтерского учета в муниципальных образовательных учреждениях, подведомственных Управлению образования, деятельность прочих учреждений</v>
      </c>
      <c r="G78" s="13" t="s">
        <v>89</v>
      </c>
      <c r="H78" s="12" t="s">
        <v>90</v>
      </c>
      <c r="I78" s="12" t="s">
        <v>97</v>
      </c>
      <c r="J78" s="12" t="s">
        <v>111</v>
      </c>
      <c r="K78" s="12" t="s">
        <v>155</v>
      </c>
      <c r="L78" s="14" t="s">
        <v>141</v>
      </c>
      <c r="M78" s="19">
        <v>21433.7</v>
      </c>
      <c r="N78" s="20">
        <v>112171.5</v>
      </c>
      <c r="O78" s="19">
        <v>21433.7</v>
      </c>
      <c r="P78" s="227">
        <f t="shared" si="2"/>
        <v>100</v>
      </c>
      <c r="Q78" s="227">
        <f t="shared" si="3"/>
        <v>19.107973059110382</v>
      </c>
    </row>
    <row r="79" spans="1:17" ht="34.9" hidden="1" customHeight="1" x14ac:dyDescent="0.25">
      <c r="A79" s="12" t="s">
        <v>61</v>
      </c>
      <c r="B79" s="12" t="s">
        <v>74</v>
      </c>
      <c r="C79" s="12" t="s">
        <v>94</v>
      </c>
      <c r="D79" s="12" t="s">
        <v>94</v>
      </c>
      <c r="E79" s="12"/>
      <c r="F79" s="3" t="str">
        <f>'[1]2'!E164</f>
        <v>Уплата прочих налогов и сборов</v>
      </c>
      <c r="G79" s="13" t="s">
        <v>89</v>
      </c>
      <c r="H79" s="12" t="s">
        <v>90</v>
      </c>
      <c r="I79" s="12" t="s">
        <v>97</v>
      </c>
      <c r="J79" s="12" t="s">
        <v>111</v>
      </c>
      <c r="K79" s="12" t="s">
        <v>155</v>
      </c>
      <c r="L79" s="14" t="s">
        <v>156</v>
      </c>
      <c r="M79" s="19"/>
      <c r="N79" s="20"/>
      <c r="O79" s="19"/>
      <c r="P79" s="227"/>
      <c r="Q79" s="227"/>
    </row>
    <row r="80" spans="1:17" ht="33.75" x14ac:dyDescent="0.25">
      <c r="A80" s="12" t="s">
        <v>61</v>
      </c>
      <c r="B80" s="12" t="s">
        <v>74</v>
      </c>
      <c r="C80" s="12" t="s">
        <v>94</v>
      </c>
      <c r="D80" s="12" t="s">
        <v>102</v>
      </c>
      <c r="E80" s="12"/>
      <c r="F80" s="3" t="s">
        <v>116</v>
      </c>
      <c r="G80" s="13" t="s">
        <v>89</v>
      </c>
      <c r="H80" s="12" t="s">
        <v>90</v>
      </c>
      <c r="I80" s="12" t="s">
        <v>97</v>
      </c>
      <c r="J80" s="12" t="s">
        <v>111</v>
      </c>
      <c r="K80" s="12" t="s">
        <v>157</v>
      </c>
      <c r="L80" s="14" t="s">
        <v>158</v>
      </c>
      <c r="M80" s="19">
        <v>32.9</v>
      </c>
      <c r="N80" s="20">
        <v>76.5</v>
      </c>
      <c r="O80" s="19">
        <v>32.9</v>
      </c>
      <c r="P80" s="227">
        <f t="shared" si="2"/>
        <v>100</v>
      </c>
      <c r="Q80" s="227">
        <f t="shared" si="3"/>
        <v>43.006535947712415</v>
      </c>
    </row>
    <row r="81" spans="1:17" ht="35.450000000000003" hidden="1" customHeight="1" x14ac:dyDescent="0.25">
      <c r="A81" s="12" t="s">
        <v>61</v>
      </c>
      <c r="B81" s="12" t="s">
        <v>74</v>
      </c>
      <c r="C81" s="12" t="s">
        <v>159</v>
      </c>
      <c r="D81" s="12"/>
      <c r="E81" s="12"/>
      <c r="F81" s="3" t="str">
        <f>'[1]2'!E177</f>
        <v>Организация управления РЦП «Безопасность образовательного учреждения»</v>
      </c>
      <c r="G81" s="13" t="s">
        <v>89</v>
      </c>
      <c r="H81" s="12" t="s">
        <v>90</v>
      </c>
      <c r="I81" s="12" t="s">
        <v>97</v>
      </c>
      <c r="J81" s="12" t="s">
        <v>111</v>
      </c>
      <c r="K81" s="12" t="s">
        <v>160</v>
      </c>
      <c r="L81" s="14" t="s">
        <v>99</v>
      </c>
      <c r="M81" s="19"/>
      <c r="N81" s="20"/>
      <c r="O81" s="19"/>
      <c r="P81" s="227"/>
      <c r="Q81" s="227"/>
    </row>
    <row r="82" spans="1:17" ht="56.45" customHeight="1" x14ac:dyDescent="0.25">
      <c r="A82" s="12" t="s">
        <v>61</v>
      </c>
      <c r="B82" s="12" t="s">
        <v>74</v>
      </c>
      <c r="C82" s="12" t="s">
        <v>161</v>
      </c>
      <c r="D82" s="12"/>
      <c r="E82" s="12"/>
      <c r="F82" s="3" t="str">
        <f>'[1]2'!E178</f>
        <v>Организация управления РЦП «Организация отдыха, оздоровления и занятости детей, подростков и молодежи в Удмуртской Республике (2011-2015 годы)»</v>
      </c>
      <c r="G82" s="13" t="s">
        <v>89</v>
      </c>
      <c r="H82" s="12" t="s">
        <v>90</v>
      </c>
      <c r="I82" s="12" t="s">
        <v>97</v>
      </c>
      <c r="J82" s="12" t="s">
        <v>97</v>
      </c>
      <c r="K82" s="12" t="s">
        <v>162</v>
      </c>
      <c r="L82" s="14" t="s">
        <v>530</v>
      </c>
      <c r="M82" s="19">
        <v>6045</v>
      </c>
      <c r="N82" s="20"/>
      <c r="O82" s="19">
        <v>6043.6</v>
      </c>
      <c r="P82" s="227">
        <f t="shared" si="2"/>
        <v>99.976840363937143</v>
      </c>
      <c r="Q82" s="227"/>
    </row>
    <row r="83" spans="1:17" ht="63.6" customHeight="1" x14ac:dyDescent="0.25">
      <c r="A83" s="12" t="s">
        <v>61</v>
      </c>
      <c r="B83" s="12" t="s">
        <v>74</v>
      </c>
      <c r="C83" s="12" t="s">
        <v>164</v>
      </c>
      <c r="D83" s="12"/>
      <c r="E83" s="12"/>
      <c r="F83" s="3" t="str">
        <f>'[1]2'!E179</f>
        <v>Организация управления муниципальной услугой «Организация отдыха детей" (пришкольные лагеря и частичная компенсация путевок в загородные лагеря)</v>
      </c>
      <c r="G83" s="13" t="s">
        <v>89</v>
      </c>
      <c r="H83" s="12" t="s">
        <v>90</v>
      </c>
      <c r="I83" s="12" t="s">
        <v>97</v>
      </c>
      <c r="J83" s="12" t="s">
        <v>97</v>
      </c>
      <c r="K83" s="12" t="s">
        <v>165</v>
      </c>
      <c r="L83" s="14" t="s">
        <v>530</v>
      </c>
      <c r="M83" s="19">
        <v>100</v>
      </c>
      <c r="N83" s="20">
        <v>702.8</v>
      </c>
      <c r="O83" s="19">
        <v>100</v>
      </c>
      <c r="P83" s="227">
        <f t="shared" si="2"/>
        <v>100</v>
      </c>
      <c r="Q83" s="227">
        <f t="shared" si="3"/>
        <v>14.228799089356858</v>
      </c>
    </row>
    <row r="84" spans="1:17" ht="78.599999999999994" hidden="1" customHeight="1" x14ac:dyDescent="0.25">
      <c r="A84" s="12" t="s">
        <v>61</v>
      </c>
      <c r="B84" s="12" t="s">
        <v>74</v>
      </c>
      <c r="C84" s="12" t="s">
        <v>166</v>
      </c>
      <c r="D84" s="12"/>
      <c r="E84" s="12"/>
      <c r="F84" s="3" t="str">
        <f>'[1]2'!E180</f>
        <v xml:space="preserve">Организация управления муниципальной услугой «Мероприятия по социальной поддержке малоимущих и нетрудоспособных граждан, граждан, находящихся в трудной жищненной ситуации" </v>
      </c>
      <c r="G84" s="13" t="s">
        <v>89</v>
      </c>
      <c r="H84" s="12" t="s">
        <v>90</v>
      </c>
      <c r="I84" s="12" t="s">
        <v>105</v>
      </c>
      <c r="J84" s="12" t="s">
        <v>102</v>
      </c>
      <c r="K84" s="12" t="s">
        <v>167</v>
      </c>
      <c r="L84" s="14" t="s">
        <v>531</v>
      </c>
      <c r="M84" s="19"/>
      <c r="N84" s="20">
        <v>167</v>
      </c>
      <c r="O84" s="19"/>
      <c r="P84" s="227" t="e">
        <f t="shared" si="2"/>
        <v>#DIV/0!</v>
      </c>
      <c r="Q84" s="227">
        <f t="shared" si="3"/>
        <v>0</v>
      </c>
    </row>
    <row r="85" spans="1:17" ht="45" customHeight="1" x14ac:dyDescent="0.25">
      <c r="A85" s="15" t="s">
        <v>61</v>
      </c>
      <c r="B85" s="15" t="s">
        <v>74</v>
      </c>
      <c r="C85" s="15" t="s">
        <v>168</v>
      </c>
      <c r="D85" s="15"/>
      <c r="E85" s="15"/>
      <c r="F85" s="3" t="str">
        <f>'[1]2'!E181</f>
        <v xml:space="preserve">Организация управления муниципальной услугой «Пожарная безопасность объектов образовательных учреждений" </v>
      </c>
      <c r="G85" s="16" t="s">
        <v>89</v>
      </c>
      <c r="H85" s="15" t="s">
        <v>90</v>
      </c>
      <c r="I85" s="15" t="s">
        <v>102</v>
      </c>
      <c r="J85" s="15" t="s">
        <v>164</v>
      </c>
      <c r="K85" s="15" t="s">
        <v>169</v>
      </c>
      <c r="L85" s="17" t="s">
        <v>163</v>
      </c>
      <c r="M85" s="145">
        <v>30</v>
      </c>
      <c r="N85" s="20">
        <v>660</v>
      </c>
      <c r="O85" s="145">
        <v>30</v>
      </c>
      <c r="P85" s="227">
        <f t="shared" si="2"/>
        <v>100</v>
      </c>
      <c r="Q85" s="227">
        <f t="shared" si="3"/>
        <v>4.5454545454545459</v>
      </c>
    </row>
    <row r="86" spans="1:17" ht="33.6" customHeight="1" x14ac:dyDescent="0.25">
      <c r="A86" s="12" t="s">
        <v>61</v>
      </c>
      <c r="B86" s="12" t="s">
        <v>74</v>
      </c>
      <c r="C86" s="12" t="s">
        <v>170</v>
      </c>
      <c r="D86" s="12"/>
      <c r="E86" s="12"/>
      <c r="F86" s="3" t="str">
        <f>'[1]2'!E182</f>
        <v>Организация мероприятий по развитию образования города Можги</v>
      </c>
      <c r="G86" s="13" t="s">
        <v>89</v>
      </c>
      <c r="H86" s="12" t="s">
        <v>90</v>
      </c>
      <c r="I86" s="12" t="s">
        <v>97</v>
      </c>
      <c r="J86" s="12" t="s">
        <v>111</v>
      </c>
      <c r="K86" s="12" t="s">
        <v>171</v>
      </c>
      <c r="L86" s="14" t="s">
        <v>126</v>
      </c>
      <c r="M86" s="19">
        <v>200</v>
      </c>
      <c r="N86" s="20">
        <v>1012.1</v>
      </c>
      <c r="O86" s="19">
        <v>200</v>
      </c>
      <c r="P86" s="227">
        <f t="shared" si="2"/>
        <v>100</v>
      </c>
      <c r="Q86" s="227">
        <f t="shared" si="3"/>
        <v>19.760893192372293</v>
      </c>
    </row>
    <row r="87" spans="1:17" ht="33.75" x14ac:dyDescent="0.25">
      <c r="A87" s="12" t="s">
        <v>61</v>
      </c>
      <c r="B87" s="12" t="s">
        <v>74</v>
      </c>
      <c r="C87" s="12" t="s">
        <v>172</v>
      </c>
      <c r="D87" s="12"/>
      <c r="E87" s="12"/>
      <c r="F87" s="28" t="str">
        <f>'[1]2'!E183</f>
        <v>Организация мероприятий по детскому и школьному питанию  города Можги</v>
      </c>
      <c r="G87" s="29" t="s">
        <v>89</v>
      </c>
      <c r="H87" s="27" t="s">
        <v>90</v>
      </c>
      <c r="I87" s="27" t="s">
        <v>97</v>
      </c>
      <c r="J87" s="27" t="s">
        <v>111</v>
      </c>
      <c r="K87" s="27" t="s">
        <v>173</v>
      </c>
      <c r="L87" s="30" t="s">
        <v>99</v>
      </c>
      <c r="M87" s="146">
        <v>100</v>
      </c>
      <c r="N87" s="147">
        <v>300</v>
      </c>
      <c r="O87" s="146">
        <v>100</v>
      </c>
      <c r="P87" s="228">
        <f t="shared" si="2"/>
        <v>100</v>
      </c>
      <c r="Q87" s="228">
        <f t="shared" si="3"/>
        <v>33.333333333333329</v>
      </c>
    </row>
    <row r="88" spans="1:17" ht="32.450000000000003" hidden="1" x14ac:dyDescent="0.25">
      <c r="A88" s="12" t="s">
        <v>61</v>
      </c>
      <c r="B88" s="12" t="s">
        <v>74</v>
      </c>
      <c r="C88" s="12" t="s">
        <v>532</v>
      </c>
      <c r="D88" s="12"/>
      <c r="E88" s="12"/>
      <c r="F88" s="31" t="s">
        <v>533</v>
      </c>
      <c r="G88" s="35" t="s">
        <v>89</v>
      </c>
      <c r="H88" s="32" t="s">
        <v>90</v>
      </c>
      <c r="I88" s="32" t="s">
        <v>97</v>
      </c>
      <c r="J88" s="32" t="s">
        <v>111</v>
      </c>
      <c r="K88" s="32" t="s">
        <v>534</v>
      </c>
      <c r="L88" s="14" t="s">
        <v>154</v>
      </c>
      <c r="M88" s="200"/>
      <c r="N88" s="200"/>
      <c r="O88" s="227"/>
      <c r="P88" s="227">
        <v>100</v>
      </c>
      <c r="Q88" s="227" t="e">
        <f t="shared" si="3"/>
        <v>#DIV/0!</v>
      </c>
    </row>
    <row r="89" spans="1:17" ht="45" x14ac:dyDescent="0.25">
      <c r="A89" s="12" t="s">
        <v>61</v>
      </c>
      <c r="B89" s="12" t="s">
        <v>74</v>
      </c>
      <c r="C89" s="12" t="s">
        <v>532</v>
      </c>
      <c r="F89" s="3" t="s">
        <v>539</v>
      </c>
      <c r="G89" s="13" t="s">
        <v>89</v>
      </c>
      <c r="H89" s="12" t="s">
        <v>90</v>
      </c>
      <c r="I89" s="12" t="s">
        <v>97</v>
      </c>
      <c r="J89" s="12" t="s">
        <v>142</v>
      </c>
      <c r="K89" s="12" t="s">
        <v>566</v>
      </c>
      <c r="L89" s="54" t="s">
        <v>567</v>
      </c>
      <c r="M89" s="19">
        <v>560.5</v>
      </c>
      <c r="N89" s="20">
        <v>437</v>
      </c>
      <c r="O89" s="19">
        <v>521.4</v>
      </c>
      <c r="P89" s="227">
        <f>O89*100/M89</f>
        <v>93.024085637823376</v>
      </c>
      <c r="Q89" s="227">
        <f>O89/N89*100</f>
        <v>119.31350114416475</v>
      </c>
    </row>
    <row r="90" spans="1:17" ht="33.75" x14ac:dyDescent="0.25">
      <c r="A90" s="12" t="s">
        <v>61</v>
      </c>
      <c r="B90" s="12" t="s">
        <v>74</v>
      </c>
      <c r="C90" s="12" t="s">
        <v>109</v>
      </c>
      <c r="F90" s="3" t="s">
        <v>604</v>
      </c>
      <c r="G90" s="13" t="s">
        <v>89</v>
      </c>
      <c r="H90" s="12" t="s">
        <v>90</v>
      </c>
      <c r="I90" s="12" t="s">
        <v>97</v>
      </c>
      <c r="J90" s="12" t="s">
        <v>111</v>
      </c>
      <c r="K90" s="12" t="s">
        <v>617</v>
      </c>
      <c r="L90" s="54" t="s">
        <v>567</v>
      </c>
      <c r="M90" s="19">
        <v>17.100000000000001</v>
      </c>
      <c r="N90" s="20">
        <v>437</v>
      </c>
      <c r="O90" s="19">
        <v>17.100000000000001</v>
      </c>
      <c r="P90" s="227">
        <f>O90*100/M90</f>
        <v>100</v>
      </c>
      <c r="Q90" s="227">
        <f>O90/N90*100</f>
        <v>3.9130434782608701</v>
      </c>
    </row>
    <row r="91" spans="1:17" ht="36" x14ac:dyDescent="0.25">
      <c r="A91" s="217" t="s">
        <v>61</v>
      </c>
      <c r="B91" s="217" t="s">
        <v>74</v>
      </c>
      <c r="C91" s="217" t="s">
        <v>606</v>
      </c>
      <c r="D91" s="217"/>
      <c r="E91" s="217"/>
      <c r="F91" s="222" t="s">
        <v>535</v>
      </c>
      <c r="G91" s="219" t="s">
        <v>89</v>
      </c>
      <c r="H91" s="217" t="s">
        <v>90</v>
      </c>
      <c r="I91" s="217" t="s">
        <v>97</v>
      </c>
      <c r="J91" s="217" t="s">
        <v>111</v>
      </c>
      <c r="K91" s="217" t="s">
        <v>707</v>
      </c>
      <c r="L91" s="220" t="s">
        <v>126</v>
      </c>
      <c r="M91" s="19">
        <v>13</v>
      </c>
      <c r="N91" s="20"/>
      <c r="O91" s="19">
        <v>13</v>
      </c>
      <c r="P91" s="227">
        <f>O91*100/M91</f>
        <v>100</v>
      </c>
      <c r="Q91" s="227"/>
    </row>
    <row r="92" spans="1:17" x14ac:dyDescent="0.25">
      <c r="A92" s="12"/>
      <c r="B92" s="12"/>
      <c r="C92" s="12"/>
      <c r="F92" s="3"/>
      <c r="G92" s="13"/>
      <c r="H92" s="12"/>
      <c r="I92" s="12"/>
      <c r="J92" s="12"/>
      <c r="K92" s="12"/>
      <c r="L92" s="54"/>
      <c r="M92" s="19"/>
      <c r="N92" s="20"/>
      <c r="O92" s="19"/>
      <c r="P92" s="227"/>
      <c r="Q92" s="227"/>
    </row>
    <row r="93" spans="1:17" ht="64.900000000000006" hidden="1" x14ac:dyDescent="0.25">
      <c r="A93" s="12" t="s">
        <v>61</v>
      </c>
      <c r="B93" s="12" t="s">
        <v>568</v>
      </c>
      <c r="C93" s="12"/>
      <c r="D93" s="12"/>
      <c r="E93" s="12"/>
      <c r="F93" s="10" t="s">
        <v>569</v>
      </c>
      <c r="G93" s="13" t="s">
        <v>42</v>
      </c>
      <c r="H93" s="12"/>
      <c r="I93" s="12"/>
      <c r="J93" s="12"/>
      <c r="K93" s="12"/>
      <c r="L93" s="14"/>
      <c r="M93" s="18">
        <f>SUM(M94:M97)</f>
        <v>0</v>
      </c>
      <c r="N93" s="18">
        <f>SUM(N94:N97)-0.2</f>
        <v>-0.2</v>
      </c>
      <c r="O93" s="18">
        <f>SUM(O94:O97)+0.1</f>
        <v>0.1</v>
      </c>
      <c r="P93" s="226" t="e">
        <f t="shared" ref="P93:P95" si="22">O93*100/M93</f>
        <v>#DIV/0!</v>
      </c>
      <c r="Q93" s="226">
        <f t="shared" ref="Q93:Q97" si="23">O93/N93*100</f>
        <v>-50</v>
      </c>
    </row>
    <row r="94" spans="1:17" ht="41.45" hidden="1" customHeight="1" x14ac:dyDescent="0.25">
      <c r="A94" s="12" t="s">
        <v>61</v>
      </c>
      <c r="B94" s="12" t="s">
        <v>568</v>
      </c>
      <c r="C94" s="12" t="s">
        <v>61</v>
      </c>
      <c r="D94" s="12"/>
      <c r="E94" s="12"/>
      <c r="F94" s="3"/>
      <c r="G94" s="13" t="s">
        <v>89</v>
      </c>
      <c r="H94" s="12" t="s">
        <v>90</v>
      </c>
      <c r="I94" s="12" t="s">
        <v>61</v>
      </c>
      <c r="J94" s="12" t="s">
        <v>106</v>
      </c>
      <c r="K94" s="12" t="s">
        <v>153</v>
      </c>
      <c r="L94" s="14" t="s">
        <v>154</v>
      </c>
      <c r="M94" s="19"/>
      <c r="N94" s="20"/>
      <c r="O94" s="19"/>
      <c r="P94" s="227"/>
      <c r="Q94" s="227"/>
    </row>
    <row r="95" spans="1:17" ht="115.9" hidden="1" customHeight="1" x14ac:dyDescent="0.25">
      <c r="A95" s="12" t="s">
        <v>61</v>
      </c>
      <c r="B95" s="12" t="s">
        <v>568</v>
      </c>
      <c r="C95" s="12" t="s">
        <v>94</v>
      </c>
      <c r="D95" s="12" t="s">
        <v>61</v>
      </c>
      <c r="E95" s="12"/>
      <c r="F95" s="56" t="s">
        <v>570</v>
      </c>
      <c r="G95" s="13" t="s">
        <v>89</v>
      </c>
      <c r="H95" s="12" t="s">
        <v>90</v>
      </c>
      <c r="I95" s="12" t="s">
        <v>97</v>
      </c>
      <c r="J95" s="12" t="s">
        <v>111</v>
      </c>
      <c r="K95" s="12" t="s">
        <v>571</v>
      </c>
      <c r="L95" s="14" t="s">
        <v>99</v>
      </c>
      <c r="M95" s="19"/>
      <c r="N95" s="20"/>
      <c r="O95" s="19"/>
      <c r="P95" s="227" t="e">
        <f t="shared" si="22"/>
        <v>#DIV/0!</v>
      </c>
      <c r="Q95" s="227" t="e">
        <f t="shared" si="23"/>
        <v>#DIV/0!</v>
      </c>
    </row>
    <row r="96" spans="1:17" ht="34.9" hidden="1" customHeight="1" x14ac:dyDescent="0.25">
      <c r="A96" s="12" t="s">
        <v>61</v>
      </c>
      <c r="B96" s="12" t="s">
        <v>568</v>
      </c>
      <c r="C96" s="12" t="s">
        <v>94</v>
      </c>
      <c r="D96" s="12" t="s">
        <v>94</v>
      </c>
      <c r="E96" s="12"/>
      <c r="F96" s="3" t="s">
        <v>572</v>
      </c>
      <c r="G96" s="13" t="s">
        <v>89</v>
      </c>
      <c r="H96" s="12" t="s">
        <v>90</v>
      </c>
      <c r="I96" s="12" t="s">
        <v>97</v>
      </c>
      <c r="J96" s="12" t="s">
        <v>111</v>
      </c>
      <c r="K96" s="12" t="s">
        <v>573</v>
      </c>
      <c r="L96" s="14" t="s">
        <v>126</v>
      </c>
      <c r="M96" s="19"/>
      <c r="N96" s="20"/>
      <c r="O96" s="19"/>
      <c r="P96" s="227"/>
      <c r="Q96" s="227"/>
    </row>
    <row r="97" spans="1:17" ht="96.6" hidden="1" customHeight="1" x14ac:dyDescent="0.25">
      <c r="A97" s="12" t="s">
        <v>61</v>
      </c>
      <c r="B97" s="12" t="s">
        <v>568</v>
      </c>
      <c r="C97" s="12" t="s">
        <v>94</v>
      </c>
      <c r="D97" s="12" t="s">
        <v>102</v>
      </c>
      <c r="E97" s="12"/>
      <c r="F97" s="56" t="s">
        <v>574</v>
      </c>
      <c r="G97" s="13" t="s">
        <v>89</v>
      </c>
      <c r="H97" s="12" t="s">
        <v>90</v>
      </c>
      <c r="I97" s="12" t="s">
        <v>97</v>
      </c>
      <c r="J97" s="12" t="s">
        <v>111</v>
      </c>
      <c r="K97" s="12" t="s">
        <v>573</v>
      </c>
      <c r="L97" s="14" t="s">
        <v>575</v>
      </c>
      <c r="M97" s="19"/>
      <c r="N97" s="20"/>
      <c r="O97" s="19"/>
      <c r="P97" s="227"/>
      <c r="Q97" s="227" t="e">
        <f t="shared" si="23"/>
        <v>#DIV/0!</v>
      </c>
    </row>
    <row r="98" spans="1:17" ht="54" x14ac:dyDescent="0.25">
      <c r="A98" s="12" t="s">
        <v>61</v>
      </c>
      <c r="B98" s="12" t="s">
        <v>624</v>
      </c>
      <c r="C98" s="12"/>
      <c r="D98" s="12"/>
      <c r="E98" s="12"/>
      <c r="F98" s="281" t="s">
        <v>600</v>
      </c>
      <c r="G98" s="13" t="s">
        <v>42</v>
      </c>
      <c r="H98" s="12"/>
      <c r="I98" s="12"/>
      <c r="J98" s="12"/>
      <c r="K98" s="12"/>
      <c r="L98" s="14"/>
      <c r="M98" s="18">
        <f>M99</f>
        <v>5013.2</v>
      </c>
      <c r="N98" s="18">
        <f t="shared" ref="N98:P98" si="24">N99</f>
        <v>0</v>
      </c>
      <c r="O98" s="18">
        <f t="shared" si="24"/>
        <v>5013.2</v>
      </c>
      <c r="P98" s="18">
        <f t="shared" si="24"/>
        <v>100</v>
      </c>
      <c r="Q98" s="226" t="e">
        <f t="shared" ref="Q98" si="25">O98/N98*100</f>
        <v>#DIV/0!</v>
      </c>
    </row>
    <row r="99" spans="1:17" ht="132.6" customHeight="1" x14ac:dyDescent="0.25">
      <c r="A99" s="12" t="s">
        <v>61</v>
      </c>
      <c r="B99" s="12" t="s">
        <v>624</v>
      </c>
      <c r="C99" s="12" t="s">
        <v>61</v>
      </c>
      <c r="D99" s="12"/>
      <c r="E99" s="12"/>
      <c r="F99" s="280" t="s">
        <v>621</v>
      </c>
      <c r="G99" s="13" t="s">
        <v>89</v>
      </c>
      <c r="H99" s="217" t="s">
        <v>90</v>
      </c>
      <c r="I99" s="217" t="s">
        <v>97</v>
      </c>
      <c r="J99" s="217" t="s">
        <v>102</v>
      </c>
      <c r="K99" s="217" t="s">
        <v>708</v>
      </c>
      <c r="L99" s="220" t="s">
        <v>99</v>
      </c>
      <c r="M99" s="19">
        <v>5013.2</v>
      </c>
      <c r="N99" s="20"/>
      <c r="O99" s="19">
        <v>5013.2</v>
      </c>
      <c r="P99" s="227">
        <f>O99*100/M99</f>
        <v>100</v>
      </c>
      <c r="Q99" s="227"/>
    </row>
  </sheetData>
  <mergeCells count="6">
    <mergeCell ref="P6:Q6"/>
    <mergeCell ref="A6:E6"/>
    <mergeCell ref="F6:F7"/>
    <mergeCell ref="G6:G7"/>
    <mergeCell ref="H6:L6"/>
    <mergeCell ref="M6:O6"/>
  </mergeCells>
  <pageMargins left="0.51181102362204722" right="0.51181102362204722" top="0.55118110236220474" bottom="0.55118110236220474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8"/>
  <sheetViews>
    <sheetView workbookViewId="0">
      <selection activeCell="J8" sqref="J8"/>
    </sheetView>
  </sheetViews>
  <sheetFormatPr defaultColWidth="8.85546875" defaultRowHeight="15" x14ac:dyDescent="0.25"/>
  <cols>
    <col min="1" max="1" width="6.7109375" style="46" customWidth="1"/>
    <col min="2" max="2" width="7.7109375" style="46" customWidth="1"/>
    <col min="3" max="3" width="15.42578125" style="46" customWidth="1"/>
    <col min="4" max="4" width="47.85546875" style="46" customWidth="1"/>
    <col min="5" max="5" width="19" style="46" customWidth="1"/>
    <col min="6" max="6" width="15.140625" style="46" customWidth="1"/>
    <col min="7" max="7" width="18.28515625" style="46" customWidth="1"/>
    <col min="8" max="8" width="10.28515625" style="46" bestFit="1" customWidth="1"/>
    <col min="9" max="16384" width="8.85546875" style="46"/>
  </cols>
  <sheetData>
    <row r="1" spans="1:8" s="45" customFormat="1" x14ac:dyDescent="0.25">
      <c r="A1" s="45" t="s">
        <v>711</v>
      </c>
    </row>
    <row r="3" spans="1:8" x14ac:dyDescent="0.25">
      <c r="A3" s="46" t="s">
        <v>690</v>
      </c>
    </row>
    <row r="4" spans="1:8" ht="14.45" x14ac:dyDescent="0.3">
      <c r="E4" s="231">
        <f>'Форма 5'!M8-'Форма 6'!E7+49641.7+5237.2+11262.6+535.5</f>
        <v>-2.3464963305741549E-10</v>
      </c>
      <c r="F4" s="231">
        <f>'Форма 5'!O8-'Форма 6'!F7+65025.4-70</f>
        <v>-1.3824319466948509E-10</v>
      </c>
    </row>
    <row r="5" spans="1:8" ht="79.900000000000006" customHeight="1" x14ac:dyDescent="0.25">
      <c r="A5" s="403" t="s">
        <v>21</v>
      </c>
      <c r="B5" s="403"/>
      <c r="C5" s="403" t="s">
        <v>37</v>
      </c>
      <c r="D5" s="403" t="s">
        <v>38</v>
      </c>
      <c r="E5" s="403" t="s">
        <v>41</v>
      </c>
      <c r="F5" s="384" t="s">
        <v>39</v>
      </c>
      <c r="G5" s="403" t="s">
        <v>40</v>
      </c>
      <c r="H5" s="57"/>
    </row>
    <row r="6" spans="1:8" ht="37.15" customHeight="1" x14ac:dyDescent="0.25">
      <c r="A6" s="47" t="s">
        <v>1</v>
      </c>
      <c r="B6" s="47" t="s">
        <v>2</v>
      </c>
      <c r="C6" s="403"/>
      <c r="D6" s="403"/>
      <c r="E6" s="403"/>
      <c r="F6" s="384"/>
      <c r="G6" s="403"/>
    </row>
    <row r="7" spans="1:8" x14ac:dyDescent="0.25">
      <c r="A7" s="400" t="s">
        <v>61</v>
      </c>
      <c r="B7" s="400"/>
      <c r="C7" s="402" t="s">
        <v>517</v>
      </c>
      <c r="D7" s="25" t="s">
        <v>42</v>
      </c>
      <c r="E7" s="26">
        <f>E8+E14+E15</f>
        <v>1039712.5</v>
      </c>
      <c r="F7" s="48">
        <f>F8+F14+F15-0.1</f>
        <v>1029541.2000000001</v>
      </c>
      <c r="G7" s="229">
        <f>F7/E7*100</f>
        <v>99.021719946619868</v>
      </c>
      <c r="H7" s="57"/>
    </row>
    <row r="8" spans="1:8" x14ac:dyDescent="0.25">
      <c r="A8" s="400"/>
      <c r="B8" s="400"/>
      <c r="C8" s="402"/>
      <c r="D8" s="127" t="s">
        <v>518</v>
      </c>
      <c r="E8" s="23">
        <f>E10+E11+E12+E13-0.1</f>
        <v>972965.5</v>
      </c>
      <c r="F8" s="24">
        <f>F10+F11+F12+F13+0.2</f>
        <v>964515.9</v>
      </c>
      <c r="G8" s="230">
        <f>F8/E8*100</f>
        <v>99.131562218804277</v>
      </c>
    </row>
    <row r="9" spans="1:8" x14ac:dyDescent="0.25">
      <c r="A9" s="400"/>
      <c r="B9" s="400"/>
      <c r="C9" s="402"/>
      <c r="D9" s="21" t="s">
        <v>519</v>
      </c>
      <c r="E9" s="23"/>
      <c r="F9" s="24"/>
      <c r="G9" s="230"/>
    </row>
    <row r="10" spans="1:8" x14ac:dyDescent="0.25">
      <c r="A10" s="400"/>
      <c r="B10" s="400"/>
      <c r="C10" s="402"/>
      <c r="D10" s="21" t="s">
        <v>520</v>
      </c>
      <c r="E10" s="23">
        <f>E19+E28+E37+E55+E46+E64+E73</f>
        <v>267982.09999999998</v>
      </c>
      <c r="F10" s="23">
        <f>F19+F28+F37+F55+F46+F64+F73</f>
        <v>266912.10000000003</v>
      </c>
      <c r="G10" s="230">
        <f>F10/E10*100</f>
        <v>99.600719600301673</v>
      </c>
    </row>
    <row r="11" spans="1:8" x14ac:dyDescent="0.25">
      <c r="A11" s="400"/>
      <c r="B11" s="400"/>
      <c r="C11" s="402"/>
      <c r="D11" s="21" t="s">
        <v>521</v>
      </c>
      <c r="E11" s="23">
        <f>E20+E29+E38+E56+E47+E65</f>
        <v>61515</v>
      </c>
      <c r="F11" s="23">
        <f>F20+F29+F38+F56+F47+F65</f>
        <v>59277.799999999996</v>
      </c>
      <c r="G11" s="230">
        <f>F11/E11*100</f>
        <v>96.363163456067625</v>
      </c>
    </row>
    <row r="12" spans="1:8" x14ac:dyDescent="0.25">
      <c r="A12" s="400"/>
      <c r="B12" s="400"/>
      <c r="C12" s="402"/>
      <c r="D12" s="21" t="s">
        <v>522</v>
      </c>
      <c r="E12" s="23">
        <f t="shared" ref="E12:F12" si="0">E21+E30+E39+E57+E48</f>
        <v>643468.5</v>
      </c>
      <c r="F12" s="24">
        <f t="shared" si="0"/>
        <v>638325.80000000005</v>
      </c>
      <c r="G12" s="230">
        <f>F12/E12*100</f>
        <v>99.200784498386483</v>
      </c>
    </row>
    <row r="13" spans="1:8" ht="22.5" x14ac:dyDescent="0.25">
      <c r="A13" s="400"/>
      <c r="B13" s="400"/>
      <c r="C13" s="402"/>
      <c r="D13" s="21" t="s">
        <v>523</v>
      </c>
      <c r="E13" s="23">
        <f t="shared" ref="E13:F14" si="1">E22+E31+E40+E58</f>
        <v>0</v>
      </c>
      <c r="F13" s="24">
        <f t="shared" si="1"/>
        <v>0</v>
      </c>
      <c r="G13" s="230"/>
    </row>
    <row r="14" spans="1:8" ht="22.5" x14ac:dyDescent="0.25">
      <c r="A14" s="400"/>
      <c r="B14" s="400"/>
      <c r="C14" s="402"/>
      <c r="D14" s="22" t="s">
        <v>524</v>
      </c>
      <c r="E14" s="23">
        <f t="shared" si="1"/>
        <v>0</v>
      </c>
      <c r="F14" s="24">
        <f t="shared" si="1"/>
        <v>0</v>
      </c>
      <c r="G14" s="230"/>
    </row>
    <row r="15" spans="1:8" x14ac:dyDescent="0.25">
      <c r="A15" s="401"/>
      <c r="B15" s="401"/>
      <c r="C15" s="402"/>
      <c r="D15" s="22" t="s">
        <v>525</v>
      </c>
      <c r="E15" s="23">
        <f>E24+E33+E42+E60</f>
        <v>66747</v>
      </c>
      <c r="F15" s="24">
        <f>F24+F33+F42+F60</f>
        <v>65025.4</v>
      </c>
      <c r="G15" s="230">
        <f>F15/E15*100</f>
        <v>97.420708046803611</v>
      </c>
    </row>
    <row r="16" spans="1:8" x14ac:dyDescent="0.25">
      <c r="A16" s="400" t="s">
        <v>61</v>
      </c>
      <c r="B16" s="400" t="s">
        <v>62</v>
      </c>
      <c r="C16" s="402" t="s">
        <v>65</v>
      </c>
      <c r="D16" s="25" t="s">
        <v>42</v>
      </c>
      <c r="E16" s="26">
        <f>SUM(E17+E23+E24)</f>
        <v>467098.90000000008</v>
      </c>
      <c r="F16" s="48">
        <f>SUM(F17+F23+F24)</f>
        <v>460125.60000000003</v>
      </c>
      <c r="G16" s="229">
        <f>F16/E16*100</f>
        <v>98.507104170016234</v>
      </c>
      <c r="H16" s="57"/>
    </row>
    <row r="17" spans="1:8" x14ac:dyDescent="0.25">
      <c r="A17" s="400"/>
      <c r="B17" s="400"/>
      <c r="C17" s="402"/>
      <c r="D17" s="127" t="s">
        <v>518</v>
      </c>
      <c r="E17" s="23">
        <f>SUM(E19:E22)-0.1</f>
        <v>417457.20000000007</v>
      </c>
      <c r="F17" s="24">
        <f>SUM(F19:F22)</f>
        <v>414290.00000000006</v>
      </c>
      <c r="G17" s="230">
        <f>F17/E17*100</f>
        <v>99.241311444622355</v>
      </c>
    </row>
    <row r="18" spans="1:8" x14ac:dyDescent="0.25">
      <c r="A18" s="400"/>
      <c r="B18" s="400"/>
      <c r="C18" s="402"/>
      <c r="D18" s="21" t="s">
        <v>519</v>
      </c>
      <c r="E18" s="23"/>
      <c r="F18" s="24"/>
      <c r="G18" s="230"/>
    </row>
    <row r="19" spans="1:8" x14ac:dyDescent="0.25">
      <c r="A19" s="400"/>
      <c r="B19" s="400"/>
      <c r="C19" s="402"/>
      <c r="D19" s="21" t="s">
        <v>520</v>
      </c>
      <c r="E19" s="23">
        <f>'Форма 5'!M17+'Форма 5'!M18+'Форма 5'!M25+'Форма 5'!M19+'Форма 5'!M24</f>
        <v>75287.800000000017</v>
      </c>
      <c r="F19" s="23">
        <f>'Форма 5'!O17+'Форма 5'!O18+'Форма 5'!O19+'Форма 5'!O25+'Форма 5'!O24</f>
        <v>75042.400000000009</v>
      </c>
      <c r="G19" s="230">
        <f>F19/E19*100</f>
        <v>99.674050775822892</v>
      </c>
    </row>
    <row r="20" spans="1:8" x14ac:dyDescent="0.25">
      <c r="A20" s="400"/>
      <c r="B20" s="400"/>
      <c r="C20" s="402"/>
      <c r="D20" s="21" t="s">
        <v>521</v>
      </c>
      <c r="E20" s="23">
        <f>'Форма 5'!M22+'Форма 5'!M23</f>
        <v>20348.599999999999</v>
      </c>
      <c r="F20" s="23">
        <f>'Форма 5'!O22+'Форма 5'!O23</f>
        <v>20223.599999999999</v>
      </c>
      <c r="G20" s="230">
        <f t="shared" ref="G20:G21" si="2">F20/E20*100</f>
        <v>99.385707124814488</v>
      </c>
    </row>
    <row r="21" spans="1:8" x14ac:dyDescent="0.25">
      <c r="A21" s="400"/>
      <c r="B21" s="400"/>
      <c r="C21" s="402"/>
      <c r="D21" s="21" t="s">
        <v>522</v>
      </c>
      <c r="E21" s="23">
        <f>'Форма 5'!M16+'Форма 5'!M20+'Форма 5'!M21+'Форма 5'!M26</f>
        <v>321820.90000000002</v>
      </c>
      <c r="F21" s="23">
        <f>'Форма 5'!O16+'Форма 5'!O20+'Форма 5'!O21+'Форма 5'!O26</f>
        <v>319024.00000000006</v>
      </c>
      <c r="G21" s="230">
        <f t="shared" si="2"/>
        <v>99.130914120245151</v>
      </c>
    </row>
    <row r="22" spans="1:8" ht="22.5" x14ac:dyDescent="0.25">
      <c r="A22" s="400"/>
      <c r="B22" s="400"/>
      <c r="C22" s="402"/>
      <c r="D22" s="21" t="s">
        <v>523</v>
      </c>
      <c r="E22" s="23"/>
      <c r="F22" s="24"/>
      <c r="G22" s="230"/>
    </row>
    <row r="23" spans="1:8" ht="22.5" x14ac:dyDescent="0.25">
      <c r="A23" s="400"/>
      <c r="B23" s="400"/>
      <c r="C23" s="402"/>
      <c r="D23" s="22" t="s">
        <v>524</v>
      </c>
      <c r="E23" s="23"/>
      <c r="F23" s="24"/>
      <c r="G23" s="230"/>
    </row>
    <row r="24" spans="1:8" x14ac:dyDescent="0.25">
      <c r="A24" s="401"/>
      <c r="B24" s="401"/>
      <c r="C24" s="402"/>
      <c r="D24" s="22" t="s">
        <v>525</v>
      </c>
      <c r="E24" s="23">
        <v>49641.7</v>
      </c>
      <c r="F24" s="23">
        <v>45835.6</v>
      </c>
      <c r="G24" s="230">
        <f>F24/E24*100</f>
        <v>92.332857255089976</v>
      </c>
    </row>
    <row r="25" spans="1:8" x14ac:dyDescent="0.25">
      <c r="A25" s="400" t="s">
        <v>61</v>
      </c>
      <c r="B25" s="400" t="s">
        <v>67</v>
      </c>
      <c r="C25" s="402" t="s">
        <v>70</v>
      </c>
      <c r="D25" s="25" t="s">
        <v>42</v>
      </c>
      <c r="E25" s="26">
        <f>E26+E32+E33-0.1</f>
        <v>392300.9</v>
      </c>
      <c r="F25" s="48">
        <f>F26+F32+F33+0.1</f>
        <v>388077</v>
      </c>
      <c r="G25" s="229">
        <f>F25/E25*100</f>
        <v>98.923300966171624</v>
      </c>
    </row>
    <row r="26" spans="1:8" x14ac:dyDescent="0.25">
      <c r="A26" s="400"/>
      <c r="B26" s="400"/>
      <c r="C26" s="402"/>
      <c r="D26" s="127" t="s">
        <v>518</v>
      </c>
      <c r="E26" s="24">
        <f>E28+E29+E30</f>
        <v>386993.8</v>
      </c>
      <c r="F26" s="24">
        <f>F28+F29+F30</f>
        <v>383233.7</v>
      </c>
      <c r="G26" s="230">
        <f>F26/E26*100</f>
        <v>99.0283823668493</v>
      </c>
      <c r="H26" s="57"/>
    </row>
    <row r="27" spans="1:8" x14ac:dyDescent="0.25">
      <c r="A27" s="400"/>
      <c r="B27" s="400"/>
      <c r="C27" s="402"/>
      <c r="D27" s="21" t="s">
        <v>519</v>
      </c>
      <c r="E27" s="23"/>
      <c r="F27" s="24"/>
      <c r="G27" s="230"/>
    </row>
    <row r="28" spans="1:8" x14ac:dyDescent="0.25">
      <c r="A28" s="400"/>
      <c r="B28" s="400"/>
      <c r="C28" s="402"/>
      <c r="D28" s="21" t="s">
        <v>526</v>
      </c>
      <c r="E28" s="23">
        <f>'Форма 5'!M32+'Форма 5'!M31+'Форма 5'!M33</f>
        <v>56034.400000000001</v>
      </c>
      <c r="F28" s="24">
        <f>'Форма 5'!O31+'Форма 5'!O32+'Форма 5'!O33</f>
        <v>55353.4</v>
      </c>
      <c r="G28" s="230">
        <f>F28/E28*100</f>
        <v>98.784675128135575</v>
      </c>
    </row>
    <row r="29" spans="1:8" x14ac:dyDescent="0.25">
      <c r="A29" s="400"/>
      <c r="B29" s="400"/>
      <c r="C29" s="402"/>
      <c r="D29" s="21" t="s">
        <v>521</v>
      </c>
      <c r="E29" s="23">
        <f>'Форма 5'!M43+'Форма 5'!M42+'Форма 5'!M38</f>
        <v>9311.7999999999993</v>
      </c>
      <c r="F29" s="24">
        <f>'Форма 5'!O38+'Форма 5'!O43+'Форма 5'!O42</f>
        <v>8578.5</v>
      </c>
      <c r="G29" s="230">
        <f t="shared" ref="G29:G30" si="3">F29/E29*100</f>
        <v>92.125045641014637</v>
      </c>
    </row>
    <row r="30" spans="1:8" x14ac:dyDescent="0.25">
      <c r="A30" s="400"/>
      <c r="B30" s="400"/>
      <c r="C30" s="402"/>
      <c r="D30" s="21" t="s">
        <v>522</v>
      </c>
      <c r="E30" s="23">
        <f>'Форма 5'!M30+'Форма 5'!M34+'Форма 5'!M35+'Форма 5'!M39</f>
        <v>321647.59999999998</v>
      </c>
      <c r="F30" s="24">
        <f>'Форма 5'!O30+'Форма 5'!O34+'Форма 5'!O35+'Форма 5'!O39</f>
        <v>319301.8</v>
      </c>
      <c r="G30" s="230">
        <f t="shared" si="3"/>
        <v>99.270692521877976</v>
      </c>
    </row>
    <row r="31" spans="1:8" ht="22.5" x14ac:dyDescent="0.25">
      <c r="A31" s="400"/>
      <c r="B31" s="400"/>
      <c r="C31" s="402"/>
      <c r="D31" s="21" t="s">
        <v>523</v>
      </c>
      <c r="E31" s="23"/>
      <c r="F31" s="24"/>
      <c r="G31" s="230"/>
    </row>
    <row r="32" spans="1:8" ht="22.5" x14ac:dyDescent="0.25">
      <c r="A32" s="400"/>
      <c r="B32" s="400"/>
      <c r="C32" s="402"/>
      <c r="D32" s="22" t="s">
        <v>524</v>
      </c>
      <c r="E32" s="23"/>
      <c r="F32" s="24"/>
      <c r="G32" s="230"/>
    </row>
    <row r="33" spans="1:8" x14ac:dyDescent="0.25">
      <c r="A33" s="401"/>
      <c r="B33" s="401"/>
      <c r="C33" s="402"/>
      <c r="D33" s="22" t="s">
        <v>525</v>
      </c>
      <c r="E33" s="23">
        <f>'Форма 5'!M36+5237.2</f>
        <v>5307.2</v>
      </c>
      <c r="F33" s="23">
        <f>'Форма 5'!O36+4773.2</f>
        <v>4843.2</v>
      </c>
      <c r="G33" s="230">
        <f>F33/E33*100</f>
        <v>91.257160084413627</v>
      </c>
    </row>
    <row r="34" spans="1:8" x14ac:dyDescent="0.25">
      <c r="A34" s="400" t="s">
        <v>61</v>
      </c>
      <c r="B34" s="400" t="s">
        <v>71</v>
      </c>
      <c r="C34" s="402" t="s">
        <v>228</v>
      </c>
      <c r="D34" s="25" t="s">
        <v>42</v>
      </c>
      <c r="E34" s="26">
        <f>E35+E41+E42</f>
        <v>111351.7</v>
      </c>
      <c r="F34" s="48">
        <f>F35+F41+F42</f>
        <v>113919.79999999999</v>
      </c>
      <c r="G34" s="229">
        <f>F34/E34*100</f>
        <v>102.30629617688818</v>
      </c>
    </row>
    <row r="35" spans="1:8" x14ac:dyDescent="0.25">
      <c r="A35" s="400"/>
      <c r="B35" s="400"/>
      <c r="C35" s="402"/>
      <c r="D35" s="127" t="s">
        <v>518</v>
      </c>
      <c r="E35" s="23">
        <f>E37+E38+E39+E40</f>
        <v>100089.09999999999</v>
      </c>
      <c r="F35" s="24">
        <f>F37+F38+F39+F40</f>
        <v>100006.09999999999</v>
      </c>
      <c r="G35" s="230">
        <f>F35/E35*100</f>
        <v>99.917073887166524</v>
      </c>
      <c r="H35" s="57"/>
    </row>
    <row r="36" spans="1:8" x14ac:dyDescent="0.25">
      <c r="A36" s="400"/>
      <c r="B36" s="400"/>
      <c r="C36" s="402"/>
      <c r="D36" s="21" t="s">
        <v>519</v>
      </c>
      <c r="E36" s="23"/>
      <c r="F36" s="24"/>
      <c r="G36" s="230"/>
    </row>
    <row r="37" spans="1:8" x14ac:dyDescent="0.25">
      <c r="A37" s="400"/>
      <c r="B37" s="400"/>
      <c r="C37" s="402"/>
      <c r="D37" s="21" t="s">
        <v>520</v>
      </c>
      <c r="E37" s="23">
        <f>'Форма 5'!M44</f>
        <v>100089.09999999999</v>
      </c>
      <c r="F37" s="24">
        <f>'Форма 5'!O44</f>
        <v>100006.09999999999</v>
      </c>
      <c r="G37" s="230">
        <f>F37/E37*100</f>
        <v>99.917073887166524</v>
      </c>
    </row>
    <row r="38" spans="1:8" x14ac:dyDescent="0.25">
      <c r="A38" s="400"/>
      <c r="B38" s="400"/>
      <c r="C38" s="402"/>
      <c r="D38" s="21" t="s">
        <v>521</v>
      </c>
      <c r="E38" s="23"/>
      <c r="F38" s="24"/>
      <c r="G38" s="230"/>
    </row>
    <row r="39" spans="1:8" x14ac:dyDescent="0.25">
      <c r="A39" s="400"/>
      <c r="B39" s="400"/>
      <c r="C39" s="402"/>
      <c r="D39" s="21" t="s">
        <v>522</v>
      </c>
      <c r="E39" s="23"/>
      <c r="F39" s="24"/>
      <c r="G39" s="230"/>
    </row>
    <row r="40" spans="1:8" ht="22.5" x14ac:dyDescent="0.25">
      <c r="A40" s="400"/>
      <c r="B40" s="400"/>
      <c r="C40" s="402"/>
      <c r="D40" s="21" t="s">
        <v>523</v>
      </c>
      <c r="E40" s="23"/>
      <c r="F40" s="24"/>
      <c r="G40" s="230"/>
    </row>
    <row r="41" spans="1:8" ht="22.5" x14ac:dyDescent="0.25">
      <c r="A41" s="400"/>
      <c r="B41" s="400"/>
      <c r="C41" s="402"/>
      <c r="D41" s="22" t="s">
        <v>524</v>
      </c>
      <c r="E41" s="23"/>
      <c r="F41" s="24"/>
      <c r="G41" s="230"/>
    </row>
    <row r="42" spans="1:8" x14ac:dyDescent="0.25">
      <c r="A42" s="401"/>
      <c r="B42" s="401"/>
      <c r="C42" s="402"/>
      <c r="D42" s="22" t="s">
        <v>525</v>
      </c>
      <c r="E42" s="23">
        <v>11262.6</v>
      </c>
      <c r="F42" s="24">
        <v>13913.7</v>
      </c>
      <c r="G42" s="230">
        <f>F42/E42*100</f>
        <v>123.53896968728357</v>
      </c>
    </row>
    <row r="43" spans="1:8" x14ac:dyDescent="0.25">
      <c r="A43" s="400" t="s">
        <v>61</v>
      </c>
      <c r="B43" s="400" t="s">
        <v>133</v>
      </c>
      <c r="C43" s="402" t="s">
        <v>134</v>
      </c>
      <c r="D43" s="25" t="s">
        <v>42</v>
      </c>
      <c r="E43" s="26">
        <f>E44+E50+E51</f>
        <v>31854.6</v>
      </c>
      <c r="F43" s="48">
        <f>F44+F50+F51</f>
        <v>30475.699999999997</v>
      </c>
      <c r="G43" s="229">
        <f>F43/E43*100</f>
        <v>95.671268827736029</v>
      </c>
    </row>
    <row r="44" spans="1:8" x14ac:dyDescent="0.25">
      <c r="A44" s="400"/>
      <c r="B44" s="400"/>
      <c r="C44" s="402"/>
      <c r="D44" s="127" t="s">
        <v>518</v>
      </c>
      <c r="E44" s="23">
        <f>E46+E47+E48+E49</f>
        <v>31854.6</v>
      </c>
      <c r="F44" s="24">
        <f>F46+F47+F48+F49</f>
        <v>30475.699999999997</v>
      </c>
      <c r="G44" s="230">
        <f>F44/E44*100</f>
        <v>95.671268827736029</v>
      </c>
      <c r="H44" s="57"/>
    </row>
    <row r="45" spans="1:8" x14ac:dyDescent="0.25">
      <c r="A45" s="400"/>
      <c r="B45" s="400"/>
      <c r="C45" s="402"/>
      <c r="D45" s="21" t="s">
        <v>519</v>
      </c>
      <c r="E45" s="23"/>
      <c r="F45" s="24"/>
      <c r="G45" s="230"/>
    </row>
    <row r="46" spans="1:8" x14ac:dyDescent="0.25">
      <c r="A46" s="400"/>
      <c r="B46" s="400"/>
      <c r="C46" s="402"/>
      <c r="D46" s="21" t="s">
        <v>520</v>
      </c>
      <c r="E46" s="23"/>
      <c r="F46" s="24"/>
      <c r="G46" s="230"/>
    </row>
    <row r="47" spans="1:8" x14ac:dyDescent="0.25">
      <c r="A47" s="400"/>
      <c r="B47" s="400"/>
      <c r="C47" s="402"/>
      <c r="D47" s="21" t="s">
        <v>521</v>
      </c>
      <c r="E47" s="23">
        <f>'Форма 5'!M56-E46</f>
        <v>31854.6</v>
      </c>
      <c r="F47" s="24">
        <f>'Форма 5'!O56-F46</f>
        <v>30475.699999999997</v>
      </c>
      <c r="G47" s="230">
        <f>F47/E47*100</f>
        <v>95.671268827736029</v>
      </c>
    </row>
    <row r="48" spans="1:8" x14ac:dyDescent="0.25">
      <c r="A48" s="400"/>
      <c r="B48" s="400"/>
      <c r="C48" s="402"/>
      <c r="D48" s="21" t="s">
        <v>522</v>
      </c>
      <c r="E48" s="23"/>
      <c r="F48" s="24"/>
      <c r="G48" s="230"/>
    </row>
    <row r="49" spans="1:8" ht="22.5" x14ac:dyDescent="0.25">
      <c r="A49" s="400"/>
      <c r="B49" s="400"/>
      <c r="C49" s="402"/>
      <c r="D49" s="21" t="s">
        <v>523</v>
      </c>
      <c r="E49" s="23"/>
      <c r="F49" s="24"/>
      <c r="G49" s="47"/>
    </row>
    <row r="50" spans="1:8" ht="22.5" x14ac:dyDescent="0.25">
      <c r="A50" s="400"/>
      <c r="B50" s="400"/>
      <c r="C50" s="402"/>
      <c r="D50" s="22" t="s">
        <v>524</v>
      </c>
      <c r="E50" s="23"/>
      <c r="F50" s="24"/>
      <c r="G50" s="47"/>
    </row>
    <row r="51" spans="1:8" x14ac:dyDescent="0.25">
      <c r="A51" s="401"/>
      <c r="B51" s="401"/>
      <c r="C51" s="402"/>
      <c r="D51" s="22" t="s">
        <v>525</v>
      </c>
      <c r="E51" s="23"/>
      <c r="F51" s="24"/>
      <c r="G51" s="50"/>
    </row>
    <row r="52" spans="1:8" x14ac:dyDescent="0.25">
      <c r="A52" s="400" t="s">
        <v>61</v>
      </c>
      <c r="B52" s="400" t="s">
        <v>74</v>
      </c>
      <c r="C52" s="402" t="s">
        <v>77</v>
      </c>
      <c r="D52" s="25" t="s">
        <v>42</v>
      </c>
      <c r="E52" s="26">
        <f>E53+E59+E60</f>
        <v>32093.100000000002</v>
      </c>
      <c r="F52" s="26">
        <f>F53+F59+F60</f>
        <v>31929.9</v>
      </c>
      <c r="G52" s="229">
        <f>F52/E52*100</f>
        <v>99.491479476896899</v>
      </c>
    </row>
    <row r="53" spans="1:8" x14ac:dyDescent="0.25">
      <c r="A53" s="400"/>
      <c r="B53" s="400"/>
      <c r="C53" s="402"/>
      <c r="D53" s="127" t="s">
        <v>518</v>
      </c>
      <c r="E53" s="23">
        <f>E55+E56+E57+E58</f>
        <v>31557.600000000002</v>
      </c>
      <c r="F53" s="24">
        <f>F55+F56+F57+F58</f>
        <v>31497</v>
      </c>
      <c r="G53" s="230">
        <f>F53/E53*100</f>
        <v>99.807970187846976</v>
      </c>
      <c r="H53" s="57"/>
    </row>
    <row r="54" spans="1:8" x14ac:dyDescent="0.25">
      <c r="A54" s="400"/>
      <c r="B54" s="400"/>
      <c r="C54" s="402"/>
      <c r="D54" s="21" t="s">
        <v>519</v>
      </c>
      <c r="E54" s="23"/>
      <c r="F54" s="24"/>
      <c r="G54" s="230"/>
    </row>
    <row r="55" spans="1:8" x14ac:dyDescent="0.25">
      <c r="A55" s="400"/>
      <c r="B55" s="400"/>
      <c r="C55" s="402"/>
      <c r="D55" s="21" t="s">
        <v>520</v>
      </c>
      <c r="E55" s="23">
        <f>'Форма 5'!M76-E57-E58-E56</f>
        <v>31557.600000000002</v>
      </c>
      <c r="F55" s="24">
        <f>'Форма 5'!O76-F56-F58</f>
        <v>31497</v>
      </c>
      <c r="G55" s="230">
        <f>F55/E55*100</f>
        <v>99.807970187846976</v>
      </c>
    </row>
    <row r="56" spans="1:8" x14ac:dyDescent="0.25">
      <c r="A56" s="400"/>
      <c r="B56" s="400"/>
      <c r="C56" s="402"/>
      <c r="D56" s="21" t="s">
        <v>521</v>
      </c>
      <c r="E56" s="23"/>
      <c r="F56" s="24"/>
      <c r="G56" s="230"/>
    </row>
    <row r="57" spans="1:8" x14ac:dyDescent="0.25">
      <c r="A57" s="400"/>
      <c r="B57" s="400"/>
      <c r="C57" s="402"/>
      <c r="D57" s="21" t="s">
        <v>522</v>
      </c>
      <c r="E57" s="23"/>
      <c r="F57" s="24"/>
      <c r="G57" s="230"/>
    </row>
    <row r="58" spans="1:8" ht="22.5" x14ac:dyDescent="0.25">
      <c r="A58" s="400"/>
      <c r="B58" s="400"/>
      <c r="C58" s="402"/>
      <c r="D58" s="21" t="s">
        <v>523</v>
      </c>
      <c r="E58" s="23"/>
      <c r="F58" s="24"/>
      <c r="G58" s="230"/>
    </row>
    <row r="59" spans="1:8" ht="22.5" x14ac:dyDescent="0.25">
      <c r="A59" s="400"/>
      <c r="B59" s="400"/>
      <c r="C59" s="402"/>
      <c r="D59" s="22" t="s">
        <v>524</v>
      </c>
      <c r="E59" s="23"/>
      <c r="F59" s="24"/>
      <c r="G59" s="230"/>
    </row>
    <row r="60" spans="1:8" x14ac:dyDescent="0.25">
      <c r="A60" s="401"/>
      <c r="B60" s="401"/>
      <c r="C60" s="402"/>
      <c r="D60" s="22" t="s">
        <v>525</v>
      </c>
      <c r="E60" s="23">
        <v>535.5</v>
      </c>
      <c r="F60" s="23">
        <v>432.9</v>
      </c>
      <c r="G60" s="230">
        <f>F60/E60*100</f>
        <v>80.840336134453779</v>
      </c>
    </row>
    <row r="61" spans="1:8" x14ac:dyDescent="0.25">
      <c r="A61" s="400" t="s">
        <v>61</v>
      </c>
      <c r="B61" s="400" t="s">
        <v>568</v>
      </c>
      <c r="C61" s="402" t="s">
        <v>569</v>
      </c>
      <c r="D61" s="25" t="s">
        <v>42</v>
      </c>
      <c r="E61" s="26">
        <f>E62+E68+E69</f>
        <v>0</v>
      </c>
      <c r="F61" s="26">
        <f>F62+F68+F69</f>
        <v>0</v>
      </c>
      <c r="G61" s="49" t="e">
        <f t="shared" ref="G61" si="4">F61/E61</f>
        <v>#DIV/0!</v>
      </c>
    </row>
    <row r="62" spans="1:8" x14ac:dyDescent="0.25">
      <c r="A62" s="400"/>
      <c r="B62" s="400"/>
      <c r="C62" s="402"/>
      <c r="D62" s="127" t="s">
        <v>518</v>
      </c>
      <c r="E62" s="23">
        <f>E64+E65+E66+E67</f>
        <v>0</v>
      </c>
      <c r="F62" s="24">
        <f>F64+F65+F66+F67</f>
        <v>0</v>
      </c>
      <c r="G62" s="50"/>
      <c r="H62" s="57"/>
    </row>
    <row r="63" spans="1:8" x14ac:dyDescent="0.25">
      <c r="A63" s="400"/>
      <c r="B63" s="400"/>
      <c r="C63" s="402"/>
      <c r="D63" s="21" t="s">
        <v>519</v>
      </c>
      <c r="E63" s="23"/>
      <c r="F63" s="24"/>
      <c r="G63" s="50"/>
    </row>
    <row r="64" spans="1:8" x14ac:dyDescent="0.25">
      <c r="A64" s="400"/>
      <c r="B64" s="400"/>
      <c r="C64" s="402"/>
      <c r="D64" s="21" t="s">
        <v>520</v>
      </c>
      <c r="E64" s="23">
        <f>'Форма 5'!M96</f>
        <v>0</v>
      </c>
      <c r="F64" s="24">
        <f>'Форма 5'!O96</f>
        <v>0</v>
      </c>
      <c r="G64" s="50"/>
    </row>
    <row r="65" spans="1:8" x14ac:dyDescent="0.25">
      <c r="A65" s="400"/>
      <c r="B65" s="400"/>
      <c r="C65" s="402"/>
      <c r="D65" s="21" t="s">
        <v>521</v>
      </c>
      <c r="E65" s="23">
        <f>'Форма 5'!M95+'Форма 5'!M97</f>
        <v>0</v>
      </c>
      <c r="F65" s="24">
        <f>'Форма 5'!O95+'Форма 5'!O97</f>
        <v>0</v>
      </c>
      <c r="G65" s="50"/>
    </row>
    <row r="66" spans="1:8" x14ac:dyDescent="0.25">
      <c r="A66" s="400"/>
      <c r="B66" s="400"/>
      <c r="C66" s="402"/>
      <c r="D66" s="21" t="s">
        <v>522</v>
      </c>
      <c r="E66" s="23">
        <f>'Форма 5'!M94</f>
        <v>0</v>
      </c>
      <c r="F66" s="24"/>
      <c r="G66" s="50"/>
    </row>
    <row r="67" spans="1:8" ht="22.5" x14ac:dyDescent="0.25">
      <c r="A67" s="400"/>
      <c r="B67" s="400"/>
      <c r="C67" s="402"/>
      <c r="D67" s="21" t="s">
        <v>523</v>
      </c>
      <c r="E67" s="23">
        <f>'Форма 5'!M100</f>
        <v>0</v>
      </c>
      <c r="F67" s="24">
        <v>0</v>
      </c>
      <c r="G67" s="50"/>
    </row>
    <row r="68" spans="1:8" ht="22.5" x14ac:dyDescent="0.25">
      <c r="A68" s="400"/>
      <c r="B68" s="400"/>
      <c r="C68" s="402"/>
      <c r="D68" s="22" t="s">
        <v>524</v>
      </c>
      <c r="E68" s="23"/>
      <c r="F68" s="24"/>
      <c r="G68" s="47"/>
    </row>
    <row r="69" spans="1:8" x14ac:dyDescent="0.25">
      <c r="A69" s="401"/>
      <c r="B69" s="401"/>
      <c r="C69" s="402"/>
      <c r="D69" s="22" t="s">
        <v>525</v>
      </c>
      <c r="E69" s="23"/>
      <c r="F69" s="24"/>
      <c r="G69" s="50"/>
    </row>
    <row r="70" spans="1:8" x14ac:dyDescent="0.25">
      <c r="A70" s="400" t="s">
        <v>61</v>
      </c>
      <c r="B70" s="400" t="s">
        <v>624</v>
      </c>
      <c r="C70" s="402" t="str">
        <f>'Форма 5'!F98</f>
        <v>Персонифицированное финансирование дополнительного образования детей в муниципальном образовании "Город Можга"</v>
      </c>
      <c r="D70" s="25" t="s">
        <v>42</v>
      </c>
      <c r="E70" s="26">
        <f>E71+E77+E78</f>
        <v>5013.2</v>
      </c>
      <c r="F70" s="26">
        <f>F71+F77+F78</f>
        <v>5013.2</v>
      </c>
      <c r="G70" s="229">
        <f>F70/E70*100</f>
        <v>100</v>
      </c>
    </row>
    <row r="71" spans="1:8" x14ac:dyDescent="0.25">
      <c r="A71" s="400"/>
      <c r="B71" s="400"/>
      <c r="C71" s="402"/>
      <c r="D71" s="127" t="s">
        <v>518</v>
      </c>
      <c r="E71" s="23">
        <f>E73+E74+E75+E76</f>
        <v>5013.2</v>
      </c>
      <c r="F71" s="24">
        <f>F73+F74+F75+F76</f>
        <v>5013.2</v>
      </c>
      <c r="G71" s="50"/>
      <c r="H71" s="57"/>
    </row>
    <row r="72" spans="1:8" x14ac:dyDescent="0.25">
      <c r="A72" s="400"/>
      <c r="B72" s="400"/>
      <c r="C72" s="402"/>
      <c r="D72" s="21" t="s">
        <v>519</v>
      </c>
      <c r="E72" s="23"/>
      <c r="F72" s="24"/>
      <c r="G72" s="50"/>
    </row>
    <row r="73" spans="1:8" x14ac:dyDescent="0.25">
      <c r="A73" s="400"/>
      <c r="B73" s="400"/>
      <c r="C73" s="402"/>
      <c r="D73" s="21" t="s">
        <v>520</v>
      </c>
      <c r="E73" s="23">
        <f>'Форма 5'!M99</f>
        <v>5013.2</v>
      </c>
      <c r="F73" s="24">
        <f>'Форма 5'!O99</f>
        <v>5013.2</v>
      </c>
      <c r="G73" s="230">
        <f>F73/E73*100</f>
        <v>100</v>
      </c>
    </row>
    <row r="74" spans="1:8" x14ac:dyDescent="0.25">
      <c r="A74" s="400"/>
      <c r="B74" s="400"/>
      <c r="C74" s="402"/>
      <c r="D74" s="21" t="s">
        <v>521</v>
      </c>
      <c r="E74" s="23">
        <f>'Форма 5'!M104+'Форма 5'!M106</f>
        <v>0</v>
      </c>
      <c r="F74" s="24">
        <f>'Форма 5'!O104+'Форма 5'!O106</f>
        <v>0</v>
      </c>
      <c r="G74" s="50"/>
    </row>
    <row r="75" spans="1:8" x14ac:dyDescent="0.25">
      <c r="A75" s="400"/>
      <c r="B75" s="400"/>
      <c r="C75" s="402"/>
      <c r="D75" s="21" t="s">
        <v>522</v>
      </c>
      <c r="E75" s="23">
        <f>'Форма 5'!M103</f>
        <v>0</v>
      </c>
      <c r="F75" s="24"/>
      <c r="G75" s="50"/>
    </row>
    <row r="76" spans="1:8" ht="22.5" x14ac:dyDescent="0.25">
      <c r="A76" s="400"/>
      <c r="B76" s="400"/>
      <c r="C76" s="402"/>
      <c r="D76" s="21" t="s">
        <v>523</v>
      </c>
      <c r="E76" s="23">
        <f>'Форма 5'!M109</f>
        <v>0</v>
      </c>
      <c r="F76" s="24">
        <v>0</v>
      </c>
      <c r="G76" s="50"/>
    </row>
    <row r="77" spans="1:8" ht="22.5" x14ac:dyDescent="0.25">
      <c r="A77" s="400"/>
      <c r="B77" s="400"/>
      <c r="C77" s="402"/>
      <c r="D77" s="22" t="s">
        <v>524</v>
      </c>
      <c r="E77" s="23"/>
      <c r="F77" s="24"/>
      <c r="G77" s="47"/>
    </row>
    <row r="78" spans="1:8" x14ac:dyDescent="0.25">
      <c r="A78" s="401"/>
      <c r="B78" s="401"/>
      <c r="C78" s="402"/>
      <c r="D78" s="22" t="s">
        <v>525</v>
      </c>
      <c r="E78" s="23"/>
      <c r="F78" s="24"/>
      <c r="G78" s="50"/>
    </row>
  </sheetData>
  <mergeCells count="30">
    <mergeCell ref="A7:A15"/>
    <mergeCell ref="B7:B15"/>
    <mergeCell ref="C7:C15"/>
    <mergeCell ref="A16:A24"/>
    <mergeCell ref="B16:B24"/>
    <mergeCell ref="C16:C24"/>
    <mergeCell ref="G5:G6"/>
    <mergeCell ref="A5:B5"/>
    <mergeCell ref="C5:C6"/>
    <mergeCell ref="D5:D6"/>
    <mergeCell ref="E5:E6"/>
    <mergeCell ref="F5:F6"/>
    <mergeCell ref="B25:B33"/>
    <mergeCell ref="C25:C33"/>
    <mergeCell ref="A34:A42"/>
    <mergeCell ref="B34:B42"/>
    <mergeCell ref="C34:C42"/>
    <mergeCell ref="A25:A33"/>
    <mergeCell ref="A70:A78"/>
    <mergeCell ref="B70:B78"/>
    <mergeCell ref="C70:C78"/>
    <mergeCell ref="A43:A51"/>
    <mergeCell ref="B43:B51"/>
    <mergeCell ref="C43:C51"/>
    <mergeCell ref="A52:A60"/>
    <mergeCell ref="B52:B60"/>
    <mergeCell ref="C52:C60"/>
    <mergeCell ref="A61:A69"/>
    <mergeCell ref="B61:B69"/>
    <mergeCell ref="C61:C69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9" workbookViewId="0">
      <selection sqref="A1:XFD1"/>
    </sheetView>
  </sheetViews>
  <sheetFormatPr defaultRowHeight="15" x14ac:dyDescent="0.25"/>
  <cols>
    <col min="1" max="1" width="6.42578125" customWidth="1"/>
    <col min="2" max="2" width="56.7109375" customWidth="1"/>
    <col min="3" max="3" width="14.140625" customWidth="1"/>
    <col min="5" max="5" width="34.140625" bestFit="1" customWidth="1"/>
  </cols>
  <sheetData>
    <row r="1" spans="1:5" s="2" customFormat="1" x14ac:dyDescent="0.25">
      <c r="A1" s="2" t="s">
        <v>694</v>
      </c>
    </row>
    <row r="3" spans="1:5" x14ac:dyDescent="0.25">
      <c r="A3" t="s">
        <v>693</v>
      </c>
    </row>
    <row r="5" spans="1:5" x14ac:dyDescent="0.25">
      <c r="A5" s="1" t="s">
        <v>43</v>
      </c>
      <c r="B5" s="1" t="s">
        <v>44</v>
      </c>
      <c r="C5" s="1" t="s">
        <v>45</v>
      </c>
      <c r="D5" s="1" t="s">
        <v>46</v>
      </c>
      <c r="E5" s="1" t="s">
        <v>47</v>
      </c>
    </row>
    <row r="6" spans="1:5" ht="121.5" hidden="1" customHeight="1" x14ac:dyDescent="0.3">
      <c r="A6" s="160">
        <v>1</v>
      </c>
      <c r="B6" s="157" t="s">
        <v>174</v>
      </c>
      <c r="C6" s="158" t="s">
        <v>626</v>
      </c>
      <c r="D6" s="158" t="s">
        <v>627</v>
      </c>
      <c r="E6" s="156" t="s">
        <v>628</v>
      </c>
    </row>
    <row r="7" spans="1:5" ht="120" hidden="1" customHeight="1" x14ac:dyDescent="0.3">
      <c r="A7" s="160">
        <v>2</v>
      </c>
      <c r="B7" s="157" t="s">
        <v>174</v>
      </c>
      <c r="C7" s="159">
        <v>43277</v>
      </c>
      <c r="D7" s="160">
        <v>847</v>
      </c>
      <c r="E7" s="156" t="s">
        <v>628</v>
      </c>
    </row>
    <row r="8" spans="1:5" ht="121.5" hidden="1" customHeight="1" x14ac:dyDescent="0.3">
      <c r="A8" s="160">
        <v>3</v>
      </c>
      <c r="B8" s="157" t="s">
        <v>174</v>
      </c>
      <c r="C8" s="159">
        <v>43376</v>
      </c>
      <c r="D8" s="160">
        <v>1328</v>
      </c>
      <c r="E8" s="156" t="s">
        <v>628</v>
      </c>
    </row>
    <row r="9" spans="1:5" ht="135" x14ac:dyDescent="0.25">
      <c r="A9" s="160">
        <v>1</v>
      </c>
      <c r="B9" s="157" t="s">
        <v>174</v>
      </c>
      <c r="C9" s="159">
        <v>43507</v>
      </c>
      <c r="D9" s="160">
        <v>216</v>
      </c>
      <c r="E9" s="156" t="s">
        <v>628</v>
      </c>
    </row>
    <row r="10" spans="1:5" ht="135" x14ac:dyDescent="0.25">
      <c r="A10" s="160">
        <v>2</v>
      </c>
      <c r="B10" s="157" t="s">
        <v>174</v>
      </c>
      <c r="C10" s="159">
        <v>43524</v>
      </c>
      <c r="D10" s="160">
        <v>346</v>
      </c>
      <c r="E10" s="156" t="s">
        <v>628</v>
      </c>
    </row>
    <row r="11" spans="1:5" ht="135" x14ac:dyDescent="0.25">
      <c r="A11" s="160">
        <v>3</v>
      </c>
      <c r="B11" s="157" t="s">
        <v>174</v>
      </c>
      <c r="C11" s="159">
        <v>43726</v>
      </c>
      <c r="D11" s="160">
        <v>1333</v>
      </c>
      <c r="E11" s="156" t="s">
        <v>628</v>
      </c>
    </row>
    <row r="12" spans="1:5" ht="135" x14ac:dyDescent="0.25">
      <c r="A12" s="160">
        <v>4</v>
      </c>
      <c r="B12" s="157" t="s">
        <v>174</v>
      </c>
      <c r="C12" s="159">
        <v>43776</v>
      </c>
      <c r="D12" s="160">
        <v>1565</v>
      </c>
      <c r="E12" s="156" t="s">
        <v>695</v>
      </c>
    </row>
  </sheetData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topLeftCell="A3" workbookViewId="0">
      <selection activeCell="N13" sqref="N13"/>
    </sheetView>
  </sheetViews>
  <sheetFormatPr defaultColWidth="8.85546875" defaultRowHeight="12" x14ac:dyDescent="0.2"/>
  <cols>
    <col min="1" max="1" width="5.28515625" style="204" customWidth="1"/>
    <col min="2" max="2" width="4.42578125" style="204" customWidth="1"/>
    <col min="3" max="3" width="21" style="204" customWidth="1"/>
    <col min="4" max="4" width="15.7109375" style="204" customWidth="1"/>
    <col min="5" max="5" width="16" style="204" customWidth="1"/>
    <col min="6" max="6" width="15.7109375" style="204" customWidth="1"/>
    <col min="7" max="7" width="13.7109375" style="204" customWidth="1"/>
    <col min="8" max="8" width="12.7109375" style="204" customWidth="1"/>
    <col min="9" max="9" width="12.42578125" style="204" customWidth="1"/>
    <col min="10" max="10" width="14.7109375" style="204" customWidth="1"/>
    <col min="11" max="16384" width="8.85546875" style="204"/>
  </cols>
  <sheetData>
    <row r="1" spans="1:10" s="2" customFormat="1" ht="15" x14ac:dyDescent="0.25">
      <c r="A1" s="2" t="s">
        <v>694</v>
      </c>
    </row>
    <row r="3" spans="1:10" x14ac:dyDescent="0.2">
      <c r="A3" s="204" t="s">
        <v>698</v>
      </c>
    </row>
    <row r="5" spans="1:10" ht="71.45" customHeight="1" x14ac:dyDescent="0.2">
      <c r="A5" s="404" t="s">
        <v>0</v>
      </c>
      <c r="B5" s="404"/>
      <c r="C5" s="404" t="s">
        <v>48</v>
      </c>
      <c r="D5" s="404" t="s">
        <v>49</v>
      </c>
      <c r="E5" s="404" t="s">
        <v>50</v>
      </c>
      <c r="F5" s="205" t="s">
        <v>51</v>
      </c>
      <c r="G5" s="205" t="s">
        <v>53</v>
      </c>
      <c r="H5" s="205" t="s">
        <v>55</v>
      </c>
      <c r="I5" s="205" t="s">
        <v>57</v>
      </c>
      <c r="J5" s="205" t="s">
        <v>59</v>
      </c>
    </row>
    <row r="6" spans="1:10" x14ac:dyDescent="0.2">
      <c r="A6" s="206" t="s">
        <v>1</v>
      </c>
      <c r="B6" s="206" t="s">
        <v>2</v>
      </c>
      <c r="C6" s="404"/>
      <c r="D6" s="404"/>
      <c r="E6" s="404"/>
      <c r="F6" s="216" t="s">
        <v>52</v>
      </c>
      <c r="G6" s="216" t="s">
        <v>54</v>
      </c>
      <c r="H6" s="216" t="s">
        <v>56</v>
      </c>
      <c r="I6" s="216" t="s">
        <v>58</v>
      </c>
      <c r="J6" s="216" t="s">
        <v>60</v>
      </c>
    </row>
    <row r="7" spans="1:10" s="203" customFormat="1" ht="11.25" x14ac:dyDescent="0.2">
      <c r="A7" s="201">
        <v>1</v>
      </c>
      <c r="B7" s="201">
        <v>2</v>
      </c>
      <c r="C7" s="201">
        <v>3</v>
      </c>
      <c r="D7" s="202">
        <v>4</v>
      </c>
      <c r="E7" s="202">
        <v>5</v>
      </c>
      <c r="F7" s="201" t="s">
        <v>515</v>
      </c>
      <c r="G7" s="201">
        <v>7</v>
      </c>
      <c r="H7" s="201">
        <v>8</v>
      </c>
      <c r="I7" s="201">
        <v>9</v>
      </c>
      <c r="J7" s="201" t="s">
        <v>516</v>
      </c>
    </row>
    <row r="8" spans="1:10" ht="36" x14ac:dyDescent="0.2">
      <c r="A8" s="207" t="str">
        <f>'Форма 5'!A8</f>
        <v>01</v>
      </c>
      <c r="B8" s="208"/>
      <c r="C8" s="209" t="s">
        <v>696</v>
      </c>
      <c r="D8" s="405" t="s">
        <v>587</v>
      </c>
      <c r="E8" s="408" t="s">
        <v>176</v>
      </c>
      <c r="F8" s="210">
        <f>G8*J8</f>
        <v>0.86363044646471998</v>
      </c>
      <c r="G8" s="210">
        <f>ФОРМА1!N5/ФОРМА1!O5</f>
        <v>0.90649143971656232</v>
      </c>
      <c r="H8" s="210">
        <f>'ФОРМА 2'!O5/'ФОРМА 2'!N5</f>
        <v>0.94444444444444442</v>
      </c>
      <c r="I8" s="210">
        <f>'Форма 5'!O8/'Форма 5'!M8</f>
        <v>0.99131614416945746</v>
      </c>
      <c r="J8" s="210">
        <f>H8/I8</f>
        <v>0.9527177076650124</v>
      </c>
    </row>
    <row r="9" spans="1:10" ht="24" x14ac:dyDescent="0.2">
      <c r="A9" s="211" t="s">
        <v>61</v>
      </c>
      <c r="B9" s="211" t="s">
        <v>62</v>
      </c>
      <c r="C9" s="212" t="s">
        <v>65</v>
      </c>
      <c r="D9" s="406"/>
      <c r="E9" s="409"/>
      <c r="F9" s="213">
        <f>G9*J9</f>
        <v>0.81925910331662222</v>
      </c>
      <c r="G9" s="213">
        <f>ФОРМА1!N8/ФОРМА1!O8</f>
        <v>0.85</v>
      </c>
      <c r="H9" s="213">
        <f>'ФОРМА 2'!O7/'ФОРМА 2'!N7</f>
        <v>0.95652173913043481</v>
      </c>
      <c r="I9" s="213">
        <f>'Форма 5'!O12/'Форма 5'!M12</f>
        <v>0.9924131144462236</v>
      </c>
      <c r="J9" s="213">
        <f t="shared" ref="J9:J13" si="0">H9/I9</f>
        <v>0.96383423919602618</v>
      </c>
    </row>
    <row r="10" spans="1:10" ht="24" x14ac:dyDescent="0.2">
      <c r="A10" s="211" t="s">
        <v>61</v>
      </c>
      <c r="B10" s="208">
        <v>2</v>
      </c>
      <c r="C10" s="212" t="s">
        <v>70</v>
      </c>
      <c r="D10" s="406"/>
      <c r="E10" s="409"/>
      <c r="F10" s="213">
        <f t="shared" ref="F10:F13" si="1">G10*J10</f>
        <v>0.86009699623510227</v>
      </c>
      <c r="G10" s="213">
        <f>ФОРМА1!N29/ФОРМА1!O29</f>
        <v>0.89432920053411225</v>
      </c>
      <c r="H10" s="213">
        <f>'ФОРМА 2'!O54/'ФОРМА 2'!N54</f>
        <v>0.95238095238095233</v>
      </c>
      <c r="I10" s="213">
        <f>'Форма 5'!O27/'Форма 5'!M27</f>
        <v>0.99028609502776943</v>
      </c>
      <c r="J10" s="213">
        <f t="shared" si="0"/>
        <v>0.96172303858739516</v>
      </c>
    </row>
    <row r="11" spans="1:10" ht="27" customHeight="1" x14ac:dyDescent="0.2">
      <c r="A11" s="211" t="s">
        <v>61</v>
      </c>
      <c r="B11" s="208">
        <v>3</v>
      </c>
      <c r="C11" s="212" t="s">
        <v>129</v>
      </c>
      <c r="D11" s="406"/>
      <c r="E11" s="409"/>
      <c r="F11" s="213">
        <f t="shared" si="1"/>
        <v>0.8340249578109068</v>
      </c>
      <c r="G11" s="213">
        <f>ФОРМА1!N49/ФОРМА1!O49</f>
        <v>0.91666666666666663</v>
      </c>
      <c r="H11" s="213">
        <f>'ФОРМА 2'!O89/'ФОРМА 2'!N89</f>
        <v>0.90909090909090906</v>
      </c>
      <c r="I11" s="213">
        <f>'Форма 5'!O44/'Форма 5'!M44</f>
        <v>0.9991707388716653</v>
      </c>
      <c r="J11" s="213">
        <f t="shared" si="0"/>
        <v>0.90984540852098927</v>
      </c>
    </row>
    <row r="12" spans="1:10" ht="24" x14ac:dyDescent="0.2">
      <c r="A12" s="211" t="s">
        <v>61</v>
      </c>
      <c r="B12" s="208">
        <v>4</v>
      </c>
      <c r="C12" s="212" t="s">
        <v>134</v>
      </c>
      <c r="D12" s="406"/>
      <c r="E12" s="409"/>
      <c r="F12" s="213">
        <f>G12*J12</f>
        <v>1.042997000006245</v>
      </c>
      <c r="G12" s="213">
        <f>ФОРМА1!N62/ФОРМА1!O62</f>
        <v>0.99784846374119651</v>
      </c>
      <c r="H12" s="213">
        <f>'ФОРМА 2'!O119/'ФОРМА 2'!N119</f>
        <v>1</v>
      </c>
      <c r="I12" s="213">
        <f>'Форма 5'!O56/'Форма 5'!M56</f>
        <v>0.95671268827736022</v>
      </c>
      <c r="J12" s="213">
        <f>H12/I12</f>
        <v>1.0452458844259525</v>
      </c>
    </row>
    <row r="13" spans="1:10" ht="48" x14ac:dyDescent="0.2">
      <c r="A13" s="211" t="s">
        <v>61</v>
      </c>
      <c r="B13" s="208">
        <v>5</v>
      </c>
      <c r="C13" s="212" t="s">
        <v>152</v>
      </c>
      <c r="D13" s="406"/>
      <c r="E13" s="409"/>
      <c r="F13" s="213">
        <f t="shared" si="1"/>
        <v>0.84189747120877934</v>
      </c>
      <c r="G13" s="213">
        <f>ФОРМА1!N68/ФОРМА1!O68</f>
        <v>0.98032757325567887</v>
      </c>
      <c r="H13" s="213">
        <f>'ФОРМА 2'!O145/'ФОРМА 2'!N145</f>
        <v>0.8571428571428571</v>
      </c>
      <c r="I13" s="213">
        <f>'Форма 5'!O76/'Форма 5'!M76</f>
        <v>0.99807970187846973</v>
      </c>
      <c r="J13" s="213">
        <f t="shared" si="0"/>
        <v>0.85879199379532745</v>
      </c>
    </row>
    <row r="14" spans="1:10" ht="73.150000000000006" customHeight="1" x14ac:dyDescent="0.2">
      <c r="A14" s="211" t="s">
        <v>61</v>
      </c>
      <c r="B14" s="208">
        <v>6</v>
      </c>
      <c r="C14" s="212" t="str">
        <f>'Форма 5'!F93</f>
        <v>Создание в муниципальном образовании "Город Можга" (исходя из прогнозируемой потребности) новых мест в общеобразовательных организациях</v>
      </c>
      <c r="D14" s="406"/>
      <c r="E14" s="409"/>
      <c r="F14" s="213"/>
      <c r="G14" s="213"/>
      <c r="H14" s="213"/>
      <c r="I14" s="213"/>
      <c r="J14" s="213"/>
    </row>
    <row r="15" spans="1:10" ht="84" x14ac:dyDescent="0.2">
      <c r="A15" s="211" t="s">
        <v>61</v>
      </c>
      <c r="B15" s="214">
        <v>7</v>
      </c>
      <c r="C15" s="215" t="s">
        <v>600</v>
      </c>
      <c r="D15" s="407"/>
      <c r="E15" s="410"/>
      <c r="F15" s="213">
        <f>G15*J15</f>
        <v>1</v>
      </c>
      <c r="G15" s="213">
        <f>ФОРМА1!N82/ФОРМА1!O82</f>
        <v>1</v>
      </c>
      <c r="H15" s="213">
        <f>'ФОРМА 2'!O147/'ФОРМА 2'!N147</f>
        <v>1</v>
      </c>
      <c r="I15" s="213">
        <v>1</v>
      </c>
      <c r="J15" s="213">
        <f>H15/I15</f>
        <v>1</v>
      </c>
    </row>
  </sheetData>
  <mergeCells count="6">
    <mergeCell ref="A5:B5"/>
    <mergeCell ref="C5:C6"/>
    <mergeCell ref="D5:D6"/>
    <mergeCell ref="E5:E6"/>
    <mergeCell ref="D8:D15"/>
    <mergeCell ref="E8:E15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ФОРМА1</vt:lpstr>
      <vt:lpstr>ФОРМА 2</vt:lpstr>
      <vt:lpstr>Форма3</vt:lpstr>
      <vt:lpstr>Форма4</vt:lpstr>
      <vt:lpstr>Форма 5</vt:lpstr>
      <vt:lpstr>Форма 6</vt:lpstr>
      <vt:lpstr>Форма 7</vt:lpstr>
      <vt:lpstr>Форма 8</vt:lpstr>
      <vt:lpstr>ФОРМА1!_ftn1</vt:lpstr>
      <vt:lpstr>ФОРМА1!_ftnref1</vt:lpstr>
      <vt:lpstr>'ФОРМА 2'!Заголовки_для_печати</vt:lpstr>
      <vt:lpstr>'Форма 5'!Заголовки_для_печати</vt:lpstr>
      <vt:lpstr>'Форма 6'!Заголовки_для_печати</vt:lpstr>
      <vt:lpstr>ФОРМА1!Заголовки_для_печати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2020-03-11T12:17:27Z</dcterms:created>
  <dcterms:modified xsi:type="dcterms:W3CDTF">2020-03-11T12:17:29Z</dcterms:modified>
</cp:coreProperties>
</file>