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20" windowHeight="5550" tabRatio="733"/>
  </bookViews>
  <sheets>
    <sheet name="ФОРМА1" sheetId="8" r:id="rId1"/>
    <sheet name="ФОРМА 2" sheetId="7" r:id="rId2"/>
    <sheet name="Форма3" sheetId="1" r:id="rId3"/>
    <sheet name="Форма4" sheetId="2" r:id="rId4"/>
    <sheet name="Форма 5" sheetId="3" r:id="rId5"/>
    <sheet name="Форма 6" sheetId="4" r:id="rId6"/>
    <sheet name="Форма 7" sheetId="5" r:id="rId7"/>
    <sheet name="Форма 8" sheetId="6" r:id="rId8"/>
  </sheets>
  <externalReferences>
    <externalReference r:id="rId9"/>
  </externalReferences>
  <definedNames>
    <definedName name="_ftn1" localSheetId="0">ФОРМА1!$A$80</definedName>
    <definedName name="_ftnref1" localSheetId="0">ФОРМА1!$K$5</definedName>
    <definedName name="_xlnm.Print_Titles" localSheetId="1">'ФОРМА 2'!$5:$6</definedName>
    <definedName name="_xlnm.Print_Titles" localSheetId="4">'Форма 5'!$6:$7</definedName>
    <definedName name="_xlnm.Print_Titles" localSheetId="5">'Форма 6'!$5:$6</definedName>
    <definedName name="_xlnm.Print_Titles" localSheetId="0">ФОРМА1!$5:$7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3" l="1"/>
  <c r="P27" i="3"/>
  <c r="P28" i="3"/>
  <c r="P29" i="3"/>
  <c r="P30" i="3"/>
  <c r="P31" i="3"/>
  <c r="P32" i="3"/>
  <c r="P33" i="3"/>
  <c r="P34" i="3"/>
  <c r="H15" i="6"/>
  <c r="J15" i="6" s="1"/>
  <c r="F15" i="6" s="1"/>
  <c r="G71" i="4"/>
  <c r="G58" i="4"/>
  <c r="G46" i="4"/>
  <c r="E19" i="4"/>
  <c r="F19" i="4"/>
  <c r="E20" i="4"/>
  <c r="F20" i="4"/>
  <c r="E28" i="4"/>
  <c r="F28" i="4"/>
  <c r="E29" i="4"/>
  <c r="F29" i="4"/>
  <c r="O5" i="8"/>
  <c r="N5" i="8"/>
  <c r="N84" i="8"/>
  <c r="M84" i="8"/>
  <c r="G76" i="8"/>
  <c r="M70" i="8"/>
  <c r="M71" i="8"/>
  <c r="J45" i="8"/>
  <c r="G38" i="8"/>
  <c r="N12" i="8" l="1"/>
  <c r="N11" i="8"/>
  <c r="M9" i="8"/>
  <c r="E42" i="4" l="1"/>
  <c r="N38" i="3"/>
  <c r="O38" i="3"/>
  <c r="M38" i="3"/>
  <c r="P72" i="3"/>
  <c r="P71" i="3"/>
  <c r="P70" i="3"/>
  <c r="M15" i="3" l="1"/>
  <c r="Q34" i="3"/>
  <c r="Q33" i="3"/>
  <c r="Q32" i="3"/>
  <c r="Q31" i="3"/>
  <c r="Q30" i="3"/>
  <c r="Q29" i="3"/>
  <c r="Q28" i="3"/>
  <c r="Q27" i="3"/>
  <c r="P117" i="3"/>
  <c r="O160" i="7" l="1"/>
  <c r="N160" i="7"/>
  <c r="O158" i="7"/>
  <c r="N158" i="7"/>
  <c r="M158" i="7"/>
  <c r="O145" i="7"/>
  <c r="N145" i="7"/>
  <c r="M145" i="7"/>
  <c r="O119" i="7"/>
  <c r="N119" i="7"/>
  <c r="M119" i="7"/>
  <c r="O89" i="7"/>
  <c r="N89" i="7"/>
  <c r="M89" i="7"/>
  <c r="O54" i="7"/>
  <c r="N54" i="7"/>
  <c r="M54" i="7"/>
  <c r="O7" i="7"/>
  <c r="O5" i="7" s="1"/>
  <c r="N7" i="7"/>
  <c r="M7" i="7"/>
  <c r="M5" i="7" s="1"/>
  <c r="N78" i="8"/>
  <c r="M83" i="8"/>
  <c r="O81" i="8"/>
  <c r="M80" i="8"/>
  <c r="N80" i="8" s="1"/>
  <c r="M77" i="8"/>
  <c r="N77" i="8" s="1"/>
  <c r="M76" i="8"/>
  <c r="N76" i="8" s="1"/>
  <c r="M75" i="8"/>
  <c r="N75" i="8" s="1"/>
  <c r="M74" i="8"/>
  <c r="N74" i="8" s="1"/>
  <c r="N73" i="8"/>
  <c r="M72" i="8"/>
  <c r="N72" i="8" s="1"/>
  <c r="N71" i="8"/>
  <c r="N70" i="8"/>
  <c r="M69" i="8"/>
  <c r="N69" i="8" s="1"/>
  <c r="O68" i="8"/>
  <c r="M67" i="8"/>
  <c r="N67" i="8" s="1"/>
  <c r="M66" i="8"/>
  <c r="N66" i="8" s="1"/>
  <c r="M65" i="8"/>
  <c r="N65" i="8" s="1"/>
  <c r="M64" i="8"/>
  <c r="N64" i="8" s="1"/>
  <c r="M63" i="8"/>
  <c r="N63" i="8" s="1"/>
  <c r="O62" i="8"/>
  <c r="M61" i="8"/>
  <c r="N61" i="8" s="1"/>
  <c r="N59" i="8"/>
  <c r="M59" i="8"/>
  <c r="N58" i="8"/>
  <c r="M58" i="8"/>
  <c r="N57" i="8"/>
  <c r="M57" i="8"/>
  <c r="N56" i="8"/>
  <c r="M56" i="8"/>
  <c r="N55" i="8"/>
  <c r="M55" i="8"/>
  <c r="N54" i="8"/>
  <c r="M53" i="8"/>
  <c r="N53" i="8" s="1"/>
  <c r="M52" i="8"/>
  <c r="N52" i="8" s="1"/>
  <c r="M51" i="8"/>
  <c r="N51" i="8" s="1"/>
  <c r="M50" i="8"/>
  <c r="N50" i="8" s="1"/>
  <c r="O49" i="8"/>
  <c r="M48" i="8"/>
  <c r="N48" i="8" s="1"/>
  <c r="N47" i="8"/>
  <c r="N46" i="8"/>
  <c r="M46" i="8"/>
  <c r="M45" i="8"/>
  <c r="N45" i="8" s="1"/>
  <c r="M44" i="8"/>
  <c r="N44" i="8" s="1"/>
  <c r="M43" i="8"/>
  <c r="N43" i="8" s="1"/>
  <c r="M42" i="8"/>
  <c r="N42" i="8" s="1"/>
  <c r="M41" i="8"/>
  <c r="N41" i="8" s="1"/>
  <c r="M40" i="8"/>
  <c r="N40" i="8" s="1"/>
  <c r="M39" i="8"/>
  <c r="N39" i="8" s="1"/>
  <c r="M38" i="8"/>
  <c r="N38" i="8" s="1"/>
  <c r="N37" i="8"/>
  <c r="M37" i="8"/>
  <c r="N36" i="8"/>
  <c r="M36" i="8"/>
  <c r="N35" i="8"/>
  <c r="M35" i="8"/>
  <c r="N34" i="8"/>
  <c r="M34" i="8"/>
  <c r="N33" i="8"/>
  <c r="M33" i="8"/>
  <c r="N32" i="8"/>
  <c r="M32" i="8"/>
  <c r="N31" i="8"/>
  <c r="M30" i="8"/>
  <c r="N30" i="8" s="1"/>
  <c r="O29" i="8"/>
  <c r="M28" i="8"/>
  <c r="N28" i="8" s="1"/>
  <c r="M27" i="8"/>
  <c r="N27" i="8" s="1"/>
  <c r="N26" i="8"/>
  <c r="N25" i="8"/>
  <c r="M25" i="8"/>
  <c r="N24" i="8"/>
  <c r="M24" i="8"/>
  <c r="N23" i="8"/>
  <c r="M23" i="8"/>
  <c r="N22" i="8"/>
  <c r="M22" i="8"/>
  <c r="N21" i="8"/>
  <c r="M21" i="8"/>
  <c r="N20" i="8"/>
  <c r="M20" i="8"/>
  <c r="N19" i="8"/>
  <c r="M19" i="8"/>
  <c r="M17" i="8"/>
  <c r="N17" i="8" s="1"/>
  <c r="M15" i="8"/>
  <c r="N15" i="8" s="1"/>
  <c r="M14" i="8"/>
  <c r="N14" i="8" s="1"/>
  <c r="N13" i="8"/>
  <c r="M13" i="8"/>
  <c r="N10" i="8"/>
  <c r="M10" i="8"/>
  <c r="N9" i="8"/>
  <c r="O8" i="8"/>
  <c r="N5" i="7" l="1"/>
  <c r="N83" i="8"/>
  <c r="M82" i="8"/>
  <c r="N82" i="8" s="1"/>
  <c r="M62" i="8"/>
  <c r="M68" i="8"/>
  <c r="N68" i="8"/>
  <c r="N29" i="8"/>
  <c r="N8" i="8"/>
  <c r="N49" i="8"/>
  <c r="N62" i="8"/>
  <c r="E33" i="4" l="1"/>
  <c r="E24" i="4"/>
  <c r="E56" i="4"/>
  <c r="F56" i="4"/>
  <c r="E58" i="4"/>
  <c r="F58" i="4"/>
  <c r="E46" i="4"/>
  <c r="F46" i="4"/>
  <c r="E38" i="4"/>
  <c r="F38" i="4"/>
  <c r="G38" i="4" s="1"/>
  <c r="E31" i="4"/>
  <c r="E30" i="4"/>
  <c r="F30" i="4"/>
  <c r="F31" i="4"/>
  <c r="M112" i="3"/>
  <c r="O93" i="3"/>
  <c r="P101" i="3"/>
  <c r="M75" i="3"/>
  <c r="N75" i="3"/>
  <c r="O75" i="3"/>
  <c r="M76" i="3"/>
  <c r="N76" i="3"/>
  <c r="O76" i="3"/>
  <c r="P90" i="3"/>
  <c r="P89" i="3"/>
  <c r="P88" i="3"/>
  <c r="P87" i="3"/>
  <c r="P86" i="3"/>
  <c r="P85" i="3"/>
  <c r="G31" i="4" l="1"/>
  <c r="F26" i="4"/>
  <c r="F25" i="4" s="1"/>
  <c r="E26" i="4"/>
  <c r="E25" i="4" s="1"/>
  <c r="M73" i="3"/>
  <c r="E37" i="4" s="1"/>
  <c r="N39" i="3" l="1"/>
  <c r="O39" i="3"/>
  <c r="M39" i="3"/>
  <c r="P48" i="3"/>
  <c r="P49" i="3"/>
  <c r="P50" i="3"/>
  <c r="P52" i="3"/>
  <c r="P44" i="3"/>
  <c r="P51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I18" i="2"/>
  <c r="J18" i="2"/>
  <c r="I16" i="2"/>
  <c r="J16" i="2"/>
  <c r="K18" i="2" l="1"/>
  <c r="K16" i="2"/>
  <c r="J38" i="8" l="1"/>
  <c r="I38" i="8"/>
  <c r="K10" i="8"/>
  <c r="K9" i="8"/>
  <c r="L37" i="2" l="1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29" i="2"/>
  <c r="L28" i="2"/>
  <c r="L18" i="2"/>
  <c r="L19" i="2"/>
  <c r="L16" i="2"/>
  <c r="L17" i="2"/>
  <c r="L15" i="2"/>
  <c r="L13" i="2"/>
  <c r="F15" i="4"/>
  <c r="G42" i="4"/>
  <c r="G24" i="4"/>
  <c r="F21" i="4"/>
  <c r="E21" i="4"/>
  <c r="F73" i="4"/>
  <c r="E73" i="4"/>
  <c r="N135" i="3"/>
  <c r="O135" i="3"/>
  <c r="M135" i="3"/>
  <c r="P136" i="3"/>
  <c r="P135" i="3" s="1"/>
  <c r="N112" i="3"/>
  <c r="O112" i="3"/>
  <c r="F55" i="4" s="1"/>
  <c r="P128" i="3"/>
  <c r="M11" i="3"/>
  <c r="N74" i="3"/>
  <c r="P84" i="3"/>
  <c r="P47" i="3"/>
  <c r="P22" i="3"/>
  <c r="N73" i="3" l="1"/>
  <c r="G73" i="4"/>
  <c r="G29" i="4"/>
  <c r="G33" i="4"/>
  <c r="G30" i="4"/>
  <c r="G20" i="4"/>
  <c r="G19" i="4"/>
  <c r="G21" i="4"/>
  <c r="O73" i="3"/>
  <c r="F37" i="4" s="1"/>
  <c r="F35" i="4" s="1"/>
  <c r="P74" i="3"/>
  <c r="J19" i="8"/>
  <c r="K19" i="8"/>
  <c r="G37" i="4" l="1"/>
  <c r="C70" i="4"/>
  <c r="E76" i="4"/>
  <c r="E75" i="4"/>
  <c r="F74" i="4"/>
  <c r="E74" i="4"/>
  <c r="F71" i="4"/>
  <c r="Q135" i="3"/>
  <c r="E71" i="4" l="1"/>
  <c r="E70" i="4" s="1"/>
  <c r="F70" i="4"/>
  <c r="G70" i="4" l="1"/>
  <c r="L26" i="2"/>
  <c r="L27" i="2" l="1"/>
  <c r="G15" i="6" l="1"/>
  <c r="G8" i="6" l="1"/>
  <c r="F65" i="4"/>
  <c r="G28" i="4" l="1"/>
  <c r="E17" i="4"/>
  <c r="F17" i="4"/>
  <c r="F16" i="4" s="1"/>
  <c r="Q127" i="3"/>
  <c r="P127" i="3"/>
  <c r="Q83" i="3"/>
  <c r="P83" i="3"/>
  <c r="Q43" i="3"/>
  <c r="P43" i="3"/>
  <c r="N15" i="3"/>
  <c r="O15" i="3"/>
  <c r="Q26" i="3"/>
  <c r="Q25" i="3"/>
  <c r="P25" i="3"/>
  <c r="Q19" i="3"/>
  <c r="P19" i="3"/>
  <c r="G9" i="6"/>
  <c r="G17" i="4" l="1"/>
  <c r="I83" i="8"/>
  <c r="C14" i="6" l="1"/>
  <c r="J81" i="8" l="1"/>
  <c r="J80" i="8"/>
  <c r="I79" i="8"/>
  <c r="L35" i="2" l="1"/>
  <c r="L10" i="2" l="1"/>
  <c r="L12" i="2" l="1"/>
  <c r="E65" i="4"/>
  <c r="F64" i="4"/>
  <c r="F62" i="4" s="1"/>
  <c r="E64" i="4"/>
  <c r="E67" i="4"/>
  <c r="E66" i="4"/>
  <c r="N93" i="3"/>
  <c r="Q111" i="3"/>
  <c r="P111" i="3"/>
  <c r="O130" i="3"/>
  <c r="M130" i="3"/>
  <c r="Q134" i="3"/>
  <c r="Q132" i="3"/>
  <c r="P132" i="3"/>
  <c r="N130" i="3"/>
  <c r="Q126" i="3"/>
  <c r="P126" i="3"/>
  <c r="Q82" i="3"/>
  <c r="Q55" i="3"/>
  <c r="F10" i="4" l="1"/>
  <c r="L36" i="2"/>
  <c r="F61" i="4"/>
  <c r="E62" i="4"/>
  <c r="E61" i="4" s="1"/>
  <c r="P130" i="3"/>
  <c r="Q130" i="3"/>
  <c r="G61" i="4" l="1"/>
  <c r="L33" i="2" l="1"/>
  <c r="L23" i="2"/>
  <c r="J70" i="8" l="1"/>
  <c r="K70" i="8"/>
  <c r="J71" i="8"/>
  <c r="K71" i="8"/>
  <c r="I72" i="8"/>
  <c r="J72" i="8"/>
  <c r="K72" i="8"/>
  <c r="I73" i="8"/>
  <c r="I74" i="8"/>
  <c r="J74" i="8"/>
  <c r="K74" i="8"/>
  <c r="I75" i="8"/>
  <c r="J75" i="8"/>
  <c r="K75" i="8"/>
  <c r="I76" i="8"/>
  <c r="J76" i="8"/>
  <c r="K76" i="8"/>
  <c r="I77" i="8"/>
  <c r="J77" i="8"/>
  <c r="K77" i="8"/>
  <c r="K69" i="8"/>
  <c r="J69" i="8"/>
  <c r="I69" i="8"/>
  <c r="K64" i="8"/>
  <c r="J64" i="8"/>
  <c r="K63" i="8"/>
  <c r="J63" i="8"/>
  <c r="I61" i="8"/>
  <c r="I51" i="8"/>
  <c r="J51" i="8"/>
  <c r="K51" i="8"/>
  <c r="J52" i="8"/>
  <c r="K52" i="8"/>
  <c r="J53" i="8"/>
  <c r="K53" i="8"/>
  <c r="I54" i="8"/>
  <c r="I55" i="8"/>
  <c r="J55" i="8"/>
  <c r="K55" i="8"/>
  <c r="J56" i="8"/>
  <c r="K56" i="8"/>
  <c r="I57" i="8"/>
  <c r="J57" i="8"/>
  <c r="K57" i="8"/>
  <c r="I58" i="8"/>
  <c r="J58" i="8"/>
  <c r="K58" i="8"/>
  <c r="I59" i="8"/>
  <c r="J59" i="8"/>
  <c r="I60" i="8"/>
  <c r="J61" i="8"/>
  <c r="K61" i="8"/>
  <c r="K50" i="8"/>
  <c r="J50" i="8"/>
  <c r="K36" i="8"/>
  <c r="J32" i="8"/>
  <c r="K32" i="8"/>
  <c r="I33" i="8"/>
  <c r="J33" i="8"/>
  <c r="K33" i="8"/>
  <c r="J34" i="8"/>
  <c r="K34" i="8"/>
  <c r="J35" i="8"/>
  <c r="K35" i="8"/>
  <c r="J36" i="8"/>
  <c r="J37" i="8"/>
  <c r="K37" i="8"/>
  <c r="K38" i="8"/>
  <c r="I39" i="8"/>
  <c r="J39" i="8"/>
  <c r="K39" i="8"/>
  <c r="J40" i="8"/>
  <c r="K40" i="8"/>
  <c r="I41" i="8"/>
  <c r="J41" i="8"/>
  <c r="K41" i="8"/>
  <c r="I42" i="8"/>
  <c r="J42" i="8"/>
  <c r="K42" i="8"/>
  <c r="I43" i="8"/>
  <c r="J43" i="8"/>
  <c r="I44" i="8"/>
  <c r="J44" i="8"/>
  <c r="K44" i="8"/>
  <c r="I45" i="8"/>
  <c r="K45" i="8"/>
  <c r="J46" i="8"/>
  <c r="K46" i="8"/>
  <c r="I47" i="8"/>
  <c r="J48" i="8"/>
  <c r="K48" i="8"/>
  <c r="K30" i="8"/>
  <c r="J30" i="8"/>
  <c r="K23" i="8"/>
  <c r="K20" i="8"/>
  <c r="K21" i="8"/>
  <c r="K22" i="8"/>
  <c r="K25" i="8"/>
  <c r="K27" i="8"/>
  <c r="K28" i="8"/>
  <c r="J10" i="8" l="1"/>
  <c r="J13" i="8"/>
  <c r="J14" i="8"/>
  <c r="J15" i="8"/>
  <c r="J17" i="8"/>
  <c r="J20" i="8"/>
  <c r="J21" i="8"/>
  <c r="J22" i="8"/>
  <c r="J23" i="8"/>
  <c r="J24" i="8"/>
  <c r="J25" i="8"/>
  <c r="J27" i="8"/>
  <c r="J28" i="8"/>
  <c r="I13" i="8"/>
  <c r="I15" i="8"/>
  <c r="I16" i="8"/>
  <c r="I17" i="8"/>
  <c r="I19" i="8"/>
  <c r="I20" i="8"/>
  <c r="I22" i="8"/>
  <c r="I23" i="8"/>
  <c r="I24" i="8"/>
  <c r="I25" i="8"/>
  <c r="J9" i="8"/>
  <c r="O94" i="3" l="1"/>
  <c r="O10" i="3" s="1"/>
  <c r="M94" i="3"/>
  <c r="M10" i="3" s="1"/>
  <c r="N94" i="3"/>
  <c r="N10" i="3" s="1"/>
  <c r="P104" i="3"/>
  <c r="Q104" i="3"/>
  <c r="Q95" i="3"/>
  <c r="N92" i="3" l="1"/>
  <c r="G26" i="4"/>
  <c r="G25" i="4"/>
  <c r="O92" i="3"/>
  <c r="F47" i="4" s="1"/>
  <c r="E15" i="4"/>
  <c r="F11" i="4" l="1"/>
  <c r="Q81" i="3"/>
  <c r="P81" i="3"/>
  <c r="Q54" i="3"/>
  <c r="Q51" i="3"/>
  <c r="P24" i="3"/>
  <c r="Q24" i="3"/>
  <c r="E55" i="4" l="1"/>
  <c r="Q125" i="3"/>
  <c r="E10" i="4" l="1"/>
  <c r="G55" i="4"/>
  <c r="E53" i="4"/>
  <c r="L8" i="2"/>
  <c r="G10" i="4" l="1"/>
  <c r="M93" i="3"/>
  <c r="M92" i="3" s="1"/>
  <c r="E47" i="4" s="1"/>
  <c r="G47" i="4" s="1"/>
  <c r="E52" i="4"/>
  <c r="P16" i="3"/>
  <c r="F53" i="4"/>
  <c r="F52" i="4" l="1"/>
  <c r="G52" i="4" s="1"/>
  <c r="G53" i="4"/>
  <c r="E11" i="4"/>
  <c r="O37" i="3"/>
  <c r="M14" i="3"/>
  <c r="M13" i="3" s="1"/>
  <c r="M9" i="3" s="1"/>
  <c r="L34" i="2"/>
  <c r="L25" i="2"/>
  <c r="F44" i="4"/>
  <c r="G15" i="4"/>
  <c r="F14" i="4"/>
  <c r="F13" i="4"/>
  <c r="F12" i="4"/>
  <c r="F8" i="4" s="1"/>
  <c r="E14" i="4"/>
  <c r="E13" i="4"/>
  <c r="G13" i="4" l="1"/>
  <c r="F43" i="4"/>
  <c r="F7" i="4"/>
  <c r="F34" i="4"/>
  <c r="G11" i="4"/>
  <c r="H13" i="6" l="1"/>
  <c r="H12" i="6"/>
  <c r="H11" i="6"/>
  <c r="H9" i="6"/>
  <c r="G13" i="6"/>
  <c r="G11" i="6"/>
  <c r="H10" i="6"/>
  <c r="G12" i="6"/>
  <c r="F124" i="3"/>
  <c r="F121" i="3"/>
  <c r="F122" i="3"/>
  <c r="F123" i="3"/>
  <c r="F115" i="3"/>
  <c r="F114" i="3"/>
  <c r="F113" i="3"/>
  <c r="F109" i="3"/>
  <c r="F107" i="3"/>
  <c r="F108" i="3"/>
  <c r="F106" i="3"/>
  <c r="F105" i="3"/>
  <c r="F80" i="3"/>
  <c r="F79" i="3"/>
  <c r="F78" i="3"/>
  <c r="F77" i="3"/>
  <c r="F48" i="3"/>
  <c r="F47" i="3"/>
  <c r="F41" i="3"/>
  <c r="F21" i="3"/>
  <c r="F20" i="3"/>
  <c r="Q124" i="3"/>
  <c r="Q98" i="3"/>
  <c r="Q102" i="3"/>
  <c r="Q107" i="3"/>
  <c r="Q110" i="3"/>
  <c r="H8" i="6" l="1"/>
  <c r="G10" i="6"/>
  <c r="Q79" i="3"/>
  <c r="Q21" i="3"/>
  <c r="Q18" i="3"/>
  <c r="Q46" i="3"/>
  <c r="Q105" i="3"/>
  <c r="Q100" i="3"/>
  <c r="Q122" i="3"/>
  <c r="Q20" i="3"/>
  <c r="Q47" i="3"/>
  <c r="Q45" i="3"/>
  <c r="Q41" i="3"/>
  <c r="Q78" i="3"/>
  <c r="Q106" i="3"/>
  <c r="Q103" i="3"/>
  <c r="Q101" i="3"/>
  <c r="Q99" i="3"/>
  <c r="Q97" i="3"/>
  <c r="Q123" i="3"/>
  <c r="Q121" i="3"/>
  <c r="F102" i="3"/>
  <c r="F103" i="3"/>
  <c r="F100" i="3"/>
  <c r="F101" i="3"/>
  <c r="F99" i="3"/>
  <c r="F98" i="3"/>
  <c r="F97" i="3"/>
  <c r="F96" i="3"/>
  <c r="F95" i="3"/>
  <c r="M9" i="2"/>
  <c r="M31" i="2"/>
  <c r="M32" i="2"/>
  <c r="M8" i="2"/>
  <c r="L9" i="2"/>
  <c r="L31" i="2"/>
  <c r="L32" i="2"/>
  <c r="K21" i="2"/>
  <c r="M21" i="2" s="1"/>
  <c r="K22" i="2"/>
  <c r="M22" i="2" s="1"/>
  <c r="L22" i="2" l="1"/>
  <c r="Q40" i="3"/>
  <c r="L21" i="2"/>
  <c r="Q77" i="3"/>
  <c r="Q108" i="3"/>
  <c r="Q113" i="3"/>
  <c r="Q23" i="3"/>
  <c r="Q96" i="3"/>
  <c r="Q16" i="3"/>
  <c r="N11" i="3" l="1"/>
  <c r="N14" i="3"/>
  <c r="A8" i="6"/>
  <c r="P105" i="3"/>
  <c r="P18" i="3"/>
  <c r="P20" i="3"/>
  <c r="P21" i="3"/>
  <c r="P23" i="3"/>
  <c r="P40" i="3"/>
  <c r="P41" i="3"/>
  <c r="P45" i="3"/>
  <c r="P46" i="3"/>
  <c r="P77" i="3"/>
  <c r="P78" i="3"/>
  <c r="P79" i="3"/>
  <c r="P96" i="3"/>
  <c r="P97" i="3"/>
  <c r="P98" i="3"/>
  <c r="P99" i="3"/>
  <c r="P100" i="3"/>
  <c r="P103" i="3"/>
  <c r="P106" i="3"/>
  <c r="P107" i="3"/>
  <c r="P108" i="3"/>
  <c r="P109" i="3"/>
  <c r="P110" i="3"/>
  <c r="P113" i="3"/>
  <c r="P118" i="3"/>
  <c r="P121" i="3"/>
  <c r="P122" i="3"/>
  <c r="P123" i="3"/>
  <c r="P124" i="3"/>
  <c r="P114" i="3"/>
  <c r="N13" i="3" l="1"/>
  <c r="N12" i="3" s="1"/>
  <c r="Q94" i="3"/>
  <c r="Q76" i="3"/>
  <c r="Q73" i="3"/>
  <c r="O11" i="3"/>
  <c r="P11" i="3" s="1"/>
  <c r="Q10" i="3"/>
  <c r="P93" i="3"/>
  <c r="Q17" i="3"/>
  <c r="P80" i="3"/>
  <c r="P39" i="3"/>
  <c r="Q42" i="3"/>
  <c r="P116" i="3"/>
  <c r="Q116" i="3"/>
  <c r="Q80" i="3"/>
  <c r="Q114" i="3"/>
  <c r="Q109" i="3"/>
  <c r="Q75" i="3"/>
  <c r="N37" i="3"/>
  <c r="M37" i="3"/>
  <c r="P17" i="3"/>
  <c r="Q112" i="3"/>
  <c r="P94" i="3"/>
  <c r="P76" i="3"/>
  <c r="P75" i="3"/>
  <c r="M12" i="3"/>
  <c r="M8" i="3" s="1"/>
  <c r="N9" i="3" l="1"/>
  <c r="M4" i="3"/>
  <c r="Q11" i="3"/>
  <c r="E12" i="4"/>
  <c r="E35" i="4"/>
  <c r="E44" i="4"/>
  <c r="G44" i="4" s="1"/>
  <c r="P10" i="3"/>
  <c r="P73" i="3"/>
  <c r="O14" i="3"/>
  <c r="O13" i="3" s="1"/>
  <c r="Q15" i="3"/>
  <c r="P15" i="3"/>
  <c r="I11" i="6"/>
  <c r="J11" i="6" s="1"/>
  <c r="F11" i="6" s="1"/>
  <c r="Q39" i="3"/>
  <c r="N8" i="3"/>
  <c r="N4" i="3" s="1"/>
  <c r="Q93" i="3"/>
  <c r="Q92" i="3"/>
  <c r="I13" i="6"/>
  <c r="J13" i="6" s="1"/>
  <c r="F13" i="6" s="1"/>
  <c r="P112" i="3"/>
  <c r="P92" i="3"/>
  <c r="I12" i="6"/>
  <c r="J12" i="6" s="1"/>
  <c r="F12" i="6" s="1"/>
  <c r="O9" i="3" l="1"/>
  <c r="O12" i="3"/>
  <c r="O8" i="3" s="1"/>
  <c r="E34" i="4"/>
  <c r="G34" i="4" s="1"/>
  <c r="G35" i="4"/>
  <c r="E8" i="4"/>
  <c r="G8" i="4" s="1"/>
  <c r="G12" i="4"/>
  <c r="E43" i="4"/>
  <c r="G43" i="4" s="1"/>
  <c r="E16" i="4"/>
  <c r="G16" i="4" s="1"/>
  <c r="Q14" i="3"/>
  <c r="P14" i="3"/>
  <c r="P38" i="3"/>
  <c r="Q38" i="3"/>
  <c r="Q13" i="3" l="1"/>
  <c r="P13" i="3"/>
  <c r="E7" i="4"/>
  <c r="Q37" i="3"/>
  <c r="I10" i="6"/>
  <c r="J10" i="6" s="1"/>
  <c r="F10" i="6" s="1"/>
  <c r="P37" i="3"/>
  <c r="O4" i="3" l="1"/>
  <c r="G7" i="4"/>
  <c r="I8" i="6"/>
  <c r="J8" i="6" s="1"/>
  <c r="F8" i="6" s="1"/>
  <c r="P9" i="3"/>
  <c r="Q9" i="3"/>
  <c r="P12" i="3"/>
  <c r="I9" i="6"/>
  <c r="J9" i="6" s="1"/>
  <c r="F9" i="6" s="1"/>
  <c r="Q12" i="3"/>
  <c r="Q8" i="3" l="1"/>
  <c r="P8" i="3"/>
</calcChain>
</file>

<file path=xl/comments1.xml><?xml version="1.0" encoding="utf-8"?>
<comments xmlns="http://schemas.openxmlformats.org/spreadsheetml/2006/main">
  <authors>
    <author>Компьютер</author>
  </authors>
  <commentList>
    <comment ref="E42" authorId="0">
      <text>
        <r>
          <rPr>
            <sz val="9"/>
            <color indexed="81"/>
            <rFont val="Tahoma"/>
            <family val="2"/>
            <charset val="204"/>
          </rPr>
          <t xml:space="preserve">УО и УК
</t>
        </r>
      </text>
    </comment>
  </commentList>
</comments>
</file>

<file path=xl/sharedStrings.xml><?xml version="1.0" encoding="utf-8"?>
<sst xmlns="http://schemas.openxmlformats.org/spreadsheetml/2006/main" count="2480" uniqueCount="812">
  <si>
    <t>Код аналитической программной классификации</t>
  </si>
  <si>
    <t>МП</t>
  </si>
  <si>
    <t>Пп</t>
  </si>
  <si>
    <t>Наименование меры муниципального регулирования</t>
  </si>
  <si>
    <t>Показатель применения меры</t>
  </si>
  <si>
    <t>Оценка на отчетный год, тыс.руб.</t>
  </si>
  <si>
    <t>Факт на конец отчетного года нарастающим итогом, тыс.руб.</t>
  </si>
  <si>
    <t xml:space="preserve">Относительное отклонение факта на конец отчетного периода от оценки на отчетный период, % </t>
  </si>
  <si>
    <t>Комментарий</t>
  </si>
  <si>
    <t>ОМ</t>
  </si>
  <si>
    <t>М</t>
  </si>
  <si>
    <t>ГРБС</t>
  </si>
  <si>
    <t>Наименование муниципальной услуги (работы)</t>
  </si>
  <si>
    <t>Наименование показателя</t>
  </si>
  <si>
    <t>Единица измерения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</si>
  <si>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</si>
  <si>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</si>
  <si>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</si>
  <si>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</si>
  <si>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</si>
  <si>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 xml:space="preserve">Отчет об использовании бюджетных ассигнований бюджета муниципального образования "Город Можга" </t>
  </si>
  <si>
    <t>Коды аналитической программной классификации</t>
  </si>
  <si>
    <t>И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</si>
  <si>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</si>
  <si>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</si>
  <si>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Рз</t>
  </si>
  <si>
    <t>Пр</t>
  </si>
  <si>
    <t>ЦС</t>
  </si>
  <si>
    <t>ВР</t>
  </si>
  <si>
    <t>Расходы бюджета МО "Город Можга"</t>
  </si>
  <si>
    <t>план на отчетный год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</si>
  <si>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</si>
  <si>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</si>
  <si>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</si>
  <si>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</si>
  <si>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</si>
  <si>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Ответственный исполнитель, соисполнитель</t>
  </si>
  <si>
    <t>Наименование муниципальной программы, подпрограммы</t>
  </si>
  <si>
    <t>Источник финансирования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</si>
  <si>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</si>
  <si>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</si>
  <si>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t>Оценка расходов на отчетный год (согласно муниципальной программе), тыс.руб.</t>
  </si>
  <si>
    <t>Всего</t>
  </si>
  <si>
    <t>№ п/п</t>
  </si>
  <si>
    <t>Вид правового акта</t>
  </si>
  <si>
    <t>Дата принятия</t>
  </si>
  <si>
    <t>Номер</t>
  </si>
  <si>
    <t>Суть изменений (кратное изложение)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</si>
  <si>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</si>
  <si>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</si>
  <si>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</si>
  <si>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</si>
  <si>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Эмп</t>
  </si>
  <si>
    <t>Степень достижения плановых значений целевых показателей (индикаторов)</t>
  </si>
  <si>
    <t>СПмп</t>
  </si>
  <si>
    <t>Степень реализации мероприятий</t>
  </si>
  <si>
    <t>СМ мп</t>
  </si>
  <si>
    <t>СРмп</t>
  </si>
  <si>
    <t>Эффективность использования средств бюджета МО</t>
  </si>
  <si>
    <t>Эбс</t>
  </si>
  <si>
    <t>01</t>
  </si>
  <si>
    <t>1</t>
  </si>
  <si>
    <t>Освобождение от уплаты земельного налога муниципальных учреждений города Можги (в части дошкольных образовательных организаций)</t>
  </si>
  <si>
    <t>Объём предоставленной налоговой льготы</t>
  </si>
  <si>
    <t>Развитие дошкольного образования</t>
  </si>
  <si>
    <t>Установление пониженной ставки в размере 0,1 процента от кадастровой стоимости в отношении земельных участков, предназначенных для объектов образования (максимальная ставка составляет 1,5 процента) - в части дошкольных образовательных организаций</t>
  </si>
  <si>
    <t>2</t>
  </si>
  <si>
    <t>Освобождение от уплаты земельного налога муниципальных учреждений города Можги (в части учреждений общего образования)</t>
  </si>
  <si>
    <t>Объем предоставленной налоговой льготы</t>
  </si>
  <si>
    <t>Развитие общего образования</t>
  </si>
  <si>
    <t>3</t>
  </si>
  <si>
    <t>Освобождение от уплаты земельного налога муниципальных учреждений города Можги (в части учреждений дополнительного образования детей)</t>
  </si>
  <si>
    <t>Развитие дополнительного образования</t>
  </si>
  <si>
    <t>5</t>
  </si>
  <si>
    <t>Освобождение от уплаты земельного налога муниципальных учреждений (в части муниципальных образовательных учреждений)</t>
  </si>
  <si>
    <t xml:space="preserve">Установление пониженной ставки в размере 0,1 процента от кадастровой стоимости в отношении земельных участков, предназначенных для объектов образования (максимальная ставка составляет 1,5 процента) - в части образовательных организаций негосударственной формы собственности </t>
  </si>
  <si>
    <t>Управление системой образования города Можги</t>
  </si>
  <si>
    <t>Предоставление дошкольного образования и воспитания в образовательных учреждениях, реализующих программы дошкольного образования МО "Город Можга"</t>
  </si>
  <si>
    <t>Количество воспитанников, посещающих дошкольные образовательные учреждения</t>
  </si>
  <si>
    <t>Расходы бюджета города Можги на оказание муниципальной услуги (выполнение работы)</t>
  </si>
  <si>
    <t>чел.</t>
  </si>
  <si>
    <t>тыс. руб.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</si>
  <si>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   в образовательных учреждениях   МО "Город Можга"</t>
  </si>
  <si>
    <t>Количество обучающихся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</si>
  <si>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</si>
  <si>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ед.</t>
  </si>
  <si>
    <t>Управление образования Администрации муниципального образования "Город Можга"</t>
  </si>
  <si>
    <t>995</t>
  </si>
  <si>
    <t>Администрация муниципального образования "Город Можга"</t>
  </si>
  <si>
    <t>Управление культуры, спорта и молодежной политики Администрации муниципального образования "Город Можга"</t>
  </si>
  <si>
    <t>996</t>
  </si>
  <si>
    <t>02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</si>
  <si>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</si>
  <si>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</si>
  <si>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07</t>
  </si>
  <si>
    <t>0110005470</t>
  </si>
  <si>
    <t>600</t>
  </si>
  <si>
    <t>Уплата налога на имущество организаций</t>
  </si>
  <si>
    <t>0110060620</t>
  </si>
  <si>
    <t>03</t>
  </si>
  <si>
    <t>Обеспечение деятельности подведомственных учреждений за счет средств бюджета города Можги</t>
  </si>
  <si>
    <t>0110061100</t>
  </si>
  <si>
    <t>10</t>
  </si>
  <si>
    <t>04</t>
  </si>
  <si>
    <t>0110004240</t>
  </si>
  <si>
    <t>0110004480</t>
  </si>
  <si>
    <t>20</t>
  </si>
  <si>
    <t>Предоставление мер социальной поддержки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орагнизациях, находящихся на территории Удмуртской Республики, реализующих образовательную программу дошкольного образования</t>
  </si>
  <si>
    <t>09</t>
  </si>
  <si>
    <t>Оказание муниципальных услуг по предоставлению общедоступного и бесплатного дошкольного, начального, основного,  среднего общего образования</t>
  </si>
  <si>
    <t>Обеспечение финансовых гарантий прав на получение 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</si>
  <si>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</si>
  <si>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0120061200</t>
  </si>
  <si>
    <t>Уплата налога на имущество</t>
  </si>
  <si>
    <t xml:space="preserve">Управление образования Администрации муниципального образования "Город Можга" </t>
  </si>
  <si>
    <t>0120060620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</si>
  <si>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</si>
  <si>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</si>
  <si>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 xml:space="preserve">100, 200, 800 </t>
  </si>
  <si>
    <t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</si>
  <si>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0120004380</t>
  </si>
  <si>
    <t>100, 200, 300, 800</t>
  </si>
  <si>
    <t>0120006121</t>
  </si>
  <si>
    <t>200</t>
  </si>
  <si>
    <t>06</t>
  </si>
  <si>
    <t>0120000497</t>
  </si>
  <si>
    <t>Дополнительное образование и воспитание детей</t>
  </si>
  <si>
    <t>0130061310</t>
  </si>
  <si>
    <t>0130060620</t>
  </si>
  <si>
    <t>0130006130</t>
  </si>
  <si>
    <t>4</t>
  </si>
  <si>
    <t>Социальная поддержка семьи и детей</t>
  </si>
  <si>
    <t>300</t>
  </si>
  <si>
    <t>981</t>
  </si>
  <si>
    <t>0140004250</t>
  </si>
  <si>
    <t>0140004260</t>
  </si>
  <si>
    <t>0140004410</t>
  </si>
  <si>
    <t>100, 200</t>
  </si>
  <si>
    <t>05</t>
  </si>
  <si>
    <t>0140004420</t>
  </si>
  <si>
    <t>0140005660</t>
  </si>
  <si>
    <t>0140006330</t>
  </si>
  <si>
    <t>08</t>
  </si>
  <si>
    <t>0140007270</t>
  </si>
  <si>
    <t>0140007560</t>
  </si>
  <si>
    <t>0140004340</t>
  </si>
  <si>
    <t>Создание и организация деятельности комиссий по делам несовершеннолетних и защите их прав</t>
  </si>
  <si>
    <t>0140004350</t>
  </si>
  <si>
    <t>Создание условий для реализации муниципальной программы</t>
  </si>
  <si>
    <t>0150060030</t>
  </si>
  <si>
    <t>100</t>
  </si>
  <si>
    <t>0150060120</t>
  </si>
  <si>
    <t>800</t>
  </si>
  <si>
    <t>0150060620</t>
  </si>
  <si>
    <t xml:space="preserve"> 800</t>
  </si>
  <si>
    <t>13</t>
  </si>
  <si>
    <t>0150005230</t>
  </si>
  <si>
    <t>200, 600</t>
  </si>
  <si>
    <t>14</t>
  </si>
  <si>
    <t>0150061400</t>
  </si>
  <si>
    <t>15</t>
  </si>
  <si>
    <t>0150061720</t>
  </si>
  <si>
    <t>16</t>
  </si>
  <si>
    <t>0150061920</t>
  </si>
  <si>
    <t>17</t>
  </si>
  <si>
    <t>0150060210</t>
  </si>
  <si>
    <t>18</t>
  </si>
  <si>
    <t>0150060220</t>
  </si>
  <si>
    <t>Постановление Администрации муниципального образования "Город Можга"</t>
  </si>
  <si>
    <t xml:space="preserve">Количество воспитанников </t>
  </si>
  <si>
    <t>Управление образования Администрации муниципального  образования "Город Можга"</t>
  </si>
  <si>
    <t>Наименование целевого показателя (индикатора)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</si>
  <si>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</si>
  <si>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</si>
  <si>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</si>
  <si>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</si>
  <si>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</si>
  <si>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</si>
  <si>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Факт на конец отчетного периода, нарастающим итогом</t>
  </si>
  <si>
    <t>Доля детей в возрасте от 1 года до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возраста, с 1 года до 6 лет</t>
  </si>
  <si>
    <t>процентов</t>
  </si>
  <si>
    <t>Доля детей дошкольного возраста в соответствии с действующим законодательством, начиная с 1 года,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 в соответствии с действующим законодательством, начиная с 1 года</t>
  </si>
  <si>
    <t>Доля детей в возрасте от 1 года до 6 лет,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с 1 года до 6 лет</t>
  </si>
  <si>
    <t>Доля детей дошкольного возраста в соответствии с действующим законодательством, начиная с 1 года,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начиная с 1 года</t>
  </si>
  <si>
    <t>Доступность дошкольного образования (отношение численности детей дошкольного возраста в соответствии с действующим законодательством, начиная с 3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3 лет, скорректированной на численность детей дошкольного возраста в соответствии с действующим законодательством, начиная с 5 лет, обучающихся в школе)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</si>
  <si>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</si>
  <si>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Доступность предшкольного образования (отношение численности детей дошкольного возраста, в соответствии с действующим законодательством, начиная с 5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5 лет, скорректированной на численность детей в соответствии с действующим законодательством, начиная с 5 лет, обучающихся в школе)</t>
  </si>
  <si>
    <t>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</t>
  </si>
  <si>
    <t>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 остался на прежнем уровне и составил 0,0%.</t>
  </si>
  <si>
    <t>Удельный вес численности воспитанников дошкольных образовательных организаций, обучающихся по образовательным программам, соответствующим федеральным стандартам (требованиям) дошкольного образования, в общей численности воспитанников дошкольных образовательных организаций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</si>
  <si>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</si>
  <si>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</si>
  <si>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рублей</t>
  </si>
  <si>
    <t>Укомплектованность муниципальных дошкольных образовательных учреждений персоналом в соответствии со штатным расписанием</t>
  </si>
  <si>
    <t>Доля педагогических работников муниципальных дошкольных образовательных учреждений,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</t>
  </si>
  <si>
    <t>Доля руководителей муниципальных дошкольных образовательных организаций города Можги, с которыми заключены эффективные контракты</t>
  </si>
  <si>
    <t>Доля педагогических работников муниципальных дошкольных образовательных организаций города Можги, с которыми заключены эффективные контракты</t>
  </si>
  <si>
    <t>Удельный вес муниципальных дошкольных 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</si>
  <si>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Доля выпускников дошкольных образовательных организаций с высоким уровнем готовности к школе</t>
  </si>
  <si>
    <t>Независимая оценка качества дошкольного образования</t>
  </si>
  <si>
    <t>баллов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</si>
  <si>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</t>
  </si>
  <si>
    <t>Доля граждан, использующих механизм получения государственных и муниципальных услуг в электронной форме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</si>
  <si>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</si>
  <si>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</si>
  <si>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</si>
  <si>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</si>
  <si>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</si>
  <si>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</si>
  <si>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</si>
  <si>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Охват обучающихся муниципальных общеобразовательных организаций горячим питанием</t>
  </si>
  <si>
    <t>Среднемесячная номинальная начисленная заработная плата учителей муниципальных общеобразовательных учреждений</t>
  </si>
  <si>
    <t>руб.</t>
  </si>
  <si>
    <t>Укомплектованность муниципальных общеобразовательных учреждений персоналом в соответствии со штатным расписанием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</si>
  <si>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</t>
  </si>
  <si>
    <t>Доля руководителей муниципальных общеобразовательных организаций города Можги, с которыми заключены эффективные контракты</t>
  </si>
  <si>
    <t>Доля учителей муниципальных общеобразовательных организаций, с которыми заключены эффективные контракты</t>
  </si>
  <si>
    <t>Удельный вес муниципальных общеобразовательных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</si>
  <si>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</si>
  <si>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Среднемесячная номинальная начисленная заработная плата работников муниципальных образовательных учреждений</t>
  </si>
  <si>
    <t>Независимая оценка качества общего образования</t>
  </si>
  <si>
    <t>Удовлетворенность потребителей (родителей и детей) качеством оказания услуг по предоставлению общего образования</t>
  </si>
  <si>
    <t>Развитие дополнительного образования детей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</si>
  <si>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</si>
  <si>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</t>
  </si>
  <si>
    <t>Количество победителей и призёров конкурсов, смотров, соревнований, турниров  и т.п. мероприятий, всего.</t>
  </si>
  <si>
    <t>Количество учащихся муниципальных учреждений дополнительного образования детей спортивной направленности, имеющих спортивные разряды от общей численности учащихся муниципальных  учреждений дополнительного образования детей спортивной направленности</t>
  </si>
  <si>
    <t>Доля муниципальных учреждений дополнительного образования детей,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 детей</t>
  </si>
  <si>
    <t>Доля педагогических работников муниципальных образовательных организаций дополнительного образования детей в возрасте до 35 лет, в общей численности педагогических работников муниципальных образовательных организаций дополнительного образования детей</t>
  </si>
  <si>
    <t>Доля педагогических работников муниципальных образовательных организаций дополнительного образования детей,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</t>
  </si>
  <si>
    <t>Доля руководителей муниципальных образовательных организаций дополнительного образования детей, с которыми заключены эффективные контракты</t>
  </si>
  <si>
    <t>Доля педагогических работников муниципальных образовательных организаций дополнительного образования детей, с которыми заключены эффективные контракты</t>
  </si>
  <si>
    <t>Удельный вес муниципальных учреждений дополнительного образования детей,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</si>
  <si>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Независимая оценка качества дополнительного образования детей</t>
  </si>
  <si>
    <t>Удовлетворенность потребителей (родителей и детей) качеством оказания услуг по предоставлению дополнительного образования детей</t>
  </si>
  <si>
    <t>«Социальная поддержка семей и детей»</t>
  </si>
  <si>
    <t>Количество многодетных семей</t>
  </si>
  <si>
    <t>семей</t>
  </si>
  <si>
    <t>Доля семей с детьми, нуждающихся в социальной поддержке</t>
  </si>
  <si>
    <t>процент</t>
  </si>
  <si>
    <t>«Управление системой образования города Можги»</t>
  </si>
  <si>
    <t>Оценка качества муниципальной системы образования города Можги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</si>
  <si>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</t>
  </si>
  <si>
    <t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</t>
  </si>
  <si>
    <t xml:space="preserve"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</t>
  </si>
  <si>
    <t>Количество вакансий в муниципальных образовательных организациях на начало учебного года</t>
  </si>
  <si>
    <t>Доля муниципальных образовательных организаций города Можги, с руководителями которых заключены эффективные контракты</t>
  </si>
  <si>
    <t>Доля  педагогических работников муниципальных образовательных организаций города Можги, с которыми заключены эффективные контракты</t>
  </si>
  <si>
    <t>Среднемесячная начисленная заработная плата педагогических работников муниципальных образовательных организаций</t>
  </si>
  <si>
    <t>Удовлетворенность потребителей качеством оказания муниципальных услуг в сфере образования</t>
  </si>
  <si>
    <t>Наименование подпрограммы,                                               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</si>
  <si>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</si>
  <si>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</si>
  <si>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</si>
  <si>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Проблемы, возникшие в ходе реализации мероприятия</t>
  </si>
  <si>
    <t>Оказание муниципальной услуги «Приём заявлений, постановка на учёт и выдача направлений в образовательные учреждения, реализующие основную образовательную программу дошкольного образования (детские сады)  в муниципальном образовании «Город Можга»</t>
  </si>
  <si>
    <t>Управление образования</t>
  </si>
  <si>
    <t>в течение года</t>
  </si>
  <si>
    <t> Учёт детей, претендующих на получение дошкольного образования, предоставление направлений в образовательные учреждения, реализующие основную образовательную программу дошкольного образования</t>
  </si>
  <si>
    <t>Субвенция на 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</si>
  <si>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</si>
  <si>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Уплата налога на имущество организаций муниципальными дошкольными образовательными организациями</t>
  </si>
  <si>
    <t>Обеспечение деятельности подведомственных учреждений за счёт средств бюджета города Можги</t>
  </si>
  <si>
    <t>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</t>
  </si>
  <si>
    <t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</si>
  <si>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Управление образования </t>
  </si>
  <si>
    <t>Выплата компенсации части родительской платы за содержание ребенка в муниципальных образовательных учреждениях города Можги, реализация переданных государственных полномочий Удмуртской Республики</t>
  </si>
  <si>
    <t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t>
  </si>
  <si>
    <t>Предоставление мер социальной поддержки, реализация переданных государственных полномочий Удмуртской Республики</t>
  </si>
  <si>
    <t>Укрепление материально-технической базы муниципальных дошкольных образовательных организаций</t>
  </si>
  <si>
    <t>Приобретение мебели, оборудования</t>
  </si>
  <si>
    <t>Модернизация пищеблоков в муниципальных дошкольных образовательных организациях (ВЦП "Детское и школьное питание")</t>
  </si>
  <si>
    <t>Модернизация пищеблоков, создание условия для обеспечения детей полноценным питанием</t>
  </si>
  <si>
    <t>Мероприятия, направленные на обеспечение безопасности условий обучения и воспитания детей в муниципальных дошкольных образовательных организациях "ВЦП "Безопасность образовательного учреждения")</t>
  </si>
  <si>
    <t>Обеспечение мер пожарной безопасности</t>
  </si>
  <si>
    <t>Реализация мер пожарной безопасности в муниципальных дошкольных образовательных организациях</t>
  </si>
  <si>
    <t>Аттестация рабочих мест по условиям труда и приведение их в соответствие с установленными требованиями</t>
  </si>
  <si>
    <t>Приведение рабочих мест в муниципальных дошкольных образовательных организациях в соответствие с установленными требованиями</t>
  </si>
  <si>
    <t>Мониторинг и анализ предписаний надзорных органов, принятие мер реагирования</t>
  </si>
  <si>
    <t xml:space="preserve">в течение года </t>
  </si>
  <si>
    <t>Выполнение предписаний надзорных органов, принятие мер реагирования</t>
  </si>
  <si>
    <t>Обустройство прилегающих территорий к зданиям и сооружениям муниципальных дошкольных образовательных организаций</t>
  </si>
  <si>
    <t>Капитальный ремонт и реконструкция муниципальных дошкольных образовательных учреждений города Можги</t>
  </si>
  <si>
    <t>МБДОУ детский сад № 1 города Можги</t>
  </si>
  <si>
    <t>Администрация города Можги</t>
  </si>
  <si>
    <t>2016 год</t>
  </si>
  <si>
    <t>МБДОУ детский сад №1 города Можги получил техническое заключение по результатам обследования строительных конструкций (Арх. 182-25/12-ТЗ) на капитальный ремонт в 2012 году.</t>
  </si>
  <si>
    <t>Отсутствие финансирования</t>
  </si>
  <si>
    <t>Строительство дошкольных образовательных учреждений на территории города Можги</t>
  </si>
  <si>
    <t xml:space="preserve">Строительство второго корпуса к МБДОУ детскому саду № 1 города Можги на 6 групп для 150 детей (в соответствии с площадями по СанПиН 2013 года) </t>
  </si>
  <si>
    <t>2015 год</t>
  </si>
  <si>
    <t>В настоящее время ведутся работы по проектной документации на строительство второго корпуса к МБДОУ детскому саду № 1 города Можги на 12 групп для 220 детей</t>
  </si>
  <si>
    <t>Создание условий для развития негосударственного сектора дошкольного образования</t>
  </si>
  <si>
    <t>Размещение муниципального заказа на оказание муниципальных услуг по предоставлению дошкольного образования, присмотру и уходу за ребенком в негосударственных организациях</t>
  </si>
  <si>
    <t>Размещение муниципального заказа, контроль за исполнением</t>
  </si>
  <si>
    <t>Внедрение федеральных государственных образовательных стандартов (требований) дошкольного образования</t>
  </si>
  <si>
    <t>Организация работы республиканских экспериментальных площадок, обеспечивающих разработку части образовательной программы с учетом региональных, национальных и этнокультурных особенностей</t>
  </si>
  <si>
    <t>Разработка части образовательной программы с учётом региональных, национальных и этнокультурных особенностей (региональная составляющая)</t>
  </si>
  <si>
    <t>Организация работы городских методических площадок по федеральным государственным стандартам (требованиям) дошкольного образования</t>
  </si>
  <si>
    <t>Апробация региональной составляющей на городских методических площадках и распространение успешного опыта в муниципальные дошкольные образовательные организации</t>
  </si>
  <si>
    <t xml:space="preserve">Утверждение перечня требований к условиям организации дошкольного образования, соответствующим федеральным государственным стандартам </t>
  </si>
  <si>
    <t>Муниципальный правовой акт</t>
  </si>
  <si>
    <t>ПРИКАЗ Управления образования Администрации муниципального образования «город Можга» от 19.12.2014 г. № 209 «Об утверждении стандартов качества предоставления муниципальных услуг в сфере образования</t>
  </si>
  <si>
    <t>Уточнение методики расчёта нормативных затрат для расчета субсидий на оказание муниципальных услуг по предоставлению общедоступного и бесплатного дошкольного образования, осуществления присмотра и ухода за детьми (в целях реализации требований  к условиям организации дошкольного образования)</t>
  </si>
  <si>
    <t>Актуализация (разработка) образовательных программ в соответствии с федеральными стандартами дошкольного образования</t>
  </si>
  <si>
    <t>2015-2016 годы</t>
  </si>
  <si>
    <t>Актуализированные образовательные программы дошкольного образования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</si>
  <si>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</si>
  <si>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Муниципальные правовые акты</t>
  </si>
  <si>
    <t>Разработка приказов</t>
  </si>
  <si>
    <t>Организация подготовки и повышения квалификации кадров</t>
  </si>
  <si>
    <t>Целевой набор. Повышение квалификации кадров.</t>
  </si>
  <si>
    <t>Разработка и внедрение системы независимой оценки качества дошкольного образования</t>
  </si>
  <si>
    <t>Разработка и утверждение муниципальной модели (методики) оценки качества дошкольного образования на основе республиканской системы мониторинга деятельности дошкольных образовательных организаций с включением возможности формирования независимого общественного мнения, порядка проведения такой оценки</t>
  </si>
  <si>
    <t>Методика проведения оценки качества дошкольного образования, в том числе населением (потребителями услуг), порядок проведения такой оценки. Муниципальный правовой акт (акты)</t>
  </si>
  <si>
    <t>Проведение оценки качества дошкольного образования в разрезе образовательных организаций дошкольного образования</t>
  </si>
  <si>
    <t>Результаты оценки качества дошкольного образования в разрезе образовательных организаций дошкольного образования. Публикация сведений на официальном сайте Администрации города Можги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</si>
  <si>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дошкольных образовательных организаций</t>
  </si>
  <si>
    <t>Разработка показателей оценки эффективности деятельности руководителей и педагогических работников муниципальных дошкольных образовательных организаций города Можги</t>
  </si>
  <si>
    <t>Заключение эффективных контрактов с руководителями муниципальных дошкольных образовательных организаций города Можги</t>
  </si>
  <si>
    <t>Организация работы по заключению эффективных контрактов с педагогическими работниками муниципальных дошкольных образовательных организаций города Можги</t>
  </si>
  <si>
    <t>Заключение эффективных контрактов с педагогическими работниками муниципальных дошкольных образовательных организаций города Можги</t>
  </si>
  <si>
    <t>Информационное сопровождение внедрения эффективного контракта</t>
  </si>
  <si>
    <t>Проведение разъяснительной работы в трудовых коллективах, проведение семинаров</t>
  </si>
  <si>
    <t>Информирование населения об организации предоставления дошкольного образования в городе Можге</t>
  </si>
  <si>
    <t>Взаимодействие со СМИ в целях публикации информации о дошкольном образовании в печатных СМИ, а также подготовки сюжетов для теле- и радиопередач</t>
  </si>
  <si>
    <t>Публикации о дошкольном образовании в СМИ, сюжеты на радио и телевидении</t>
  </si>
  <si>
    <t>Подготовка и публикация информации на официальном сайте Администрации города Можги об организации предоставления дошкольного образования в городе Можге, муниципальных правовых актах, регламентирующих деятельность в сфере дошкольного образования, муниципальных образовательных организациях, предоставляющих услуги дошкольного образования</t>
  </si>
  <si>
    <t>Актуальные сведения об организации дошкольного образования в городе Можге на официальном сайте Администрации города Можги в сети Интернет</t>
  </si>
  <si>
    <t>Осуществление контроля за публикацией информации о деятельности муниципальных дошкольных образовательных учреждений города Можги, предусмотренной законодательством Российской Федерации, на официальных сайтах соответствующих учреждений</t>
  </si>
  <si>
    <t>Актуальные сведения о деятельности муниципальных дошкольных образовательных организаций города Можги на официальных сайтах соответствующих учреждения</t>
  </si>
  <si>
    <t>Обеспечение и развитие системы обратной связи с потребителями муниципальных услуг в сфере дошкольного образования</t>
  </si>
  <si>
    <t>Организация системы регулярного мониторинга удовлетворенности потребителей муниципальных услуг в сфере дошкольного образования (проведение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реагирования)</t>
  </si>
  <si>
    <t>Оценка качества оказания муниципальных услуг в сфере дошкольного образования потребителями</t>
  </si>
  <si>
    <t>Рассмотрение обращений граждан по вопросам предоставления дошкольного образования, принятие мер реагирования</t>
  </si>
  <si>
    <t>Рассмотрение обращений граждан,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</si>
  <si>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об Управлении образования Администрации города Можги, его структурных подразделениях, а также муниципальных учреждениях дошкольного образования города Можги,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</si>
  <si>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дошкольного образования, для населения (потребителей услуг)</t>
  </si>
  <si>
    <t>Внедрение механизма получения муниципальных услуг в электронной форме</t>
  </si>
  <si>
    <t>Организация посредством доступных средств массовой информации агитационной работы среди населения города по регистрации на сайте госуслуг или РПГУ</t>
  </si>
  <si>
    <t>2015-2018 годы</t>
  </si>
  <si>
    <t>К 2018 году получение муниципальных услуг в электронном виде - не менее 70 процентов</t>
  </si>
  <si>
    <t>Оказание муниципальных услуг по предоставлению общедоступного и бесплатного дошкольного, начального, основного, среднего общего образования</t>
  </si>
  <si>
    <t>Субвенции из бюджета Удмуртской Республики на 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</si>
  <si>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</si>
  <si>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Средства бюджета города Можги на обеспечение деятельности подведомственных учреждений</t>
  </si>
  <si>
    <t>Организация предоставления начального общего, основного общего, среднего общего образования в муниципальных общеобразовательных организациях</t>
  </si>
  <si>
    <t xml:space="preserve">Субсидии из бюджета Удмуртской Республики на уплату налога на имущество организаций муниципальными дошкольными образовательными организациями </t>
  </si>
  <si>
    <t>Уплата налога на имущество организаций муниципальными общеобразовательными организациями</t>
  </si>
  <si>
    <t>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</si>
  <si>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>Выполнение переданных государственных полномочий Удмуртской Республики</t>
  </si>
  <si>
    <t>Социальная поддержка детей-сирот и детей, оставшихся без попечения родителей, обучающихся и воспитывающихся в образовательных учреждениях для детей-сирот и детей, оставшихся без попечения родителей, а также в патронатной семье, и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образовательных учреждениях для детей-сирот и детей, оставшихся без попечения родителей (выполнение переданных государственных полномочий Удмуртской Республики)</t>
  </si>
  <si>
    <t>Укрепление материально-технической базы муниципальных общеобразовательных организаций</t>
  </si>
  <si>
    <t>Приобретение учебно-лабораторного, спортивного оборудования. Возможность обучения по ФГОС</t>
  </si>
  <si>
    <t>Формирование и развитие современной информационной образовательной среды в муниципальных общеобразовательных организациях</t>
  </si>
  <si>
    <t>Возможность испольхования информационно-коммуникационных технологий в образовательном процессе. Возможность обучения по ФГОС</t>
  </si>
  <si>
    <t>Обеспечение учащихся общеобразовательных учреждений качественным сбалансированным питанием (ВЦП «Детское и школьное питание»)</t>
  </si>
  <si>
    <t>Мероприятия, направленные на обеспечение безопасности условий обучения детей в муниципальных общеобразовательных организациях (ВЦП «Безопасность образовательного учреждения»)</t>
  </si>
  <si>
    <t>Повышение пожарной безопасности, аттестация рабочих мест по условиям труда и приведение их в соответствие с установленными требованиями</t>
  </si>
  <si>
    <t>Обустройство прилегающих территорий к зданиям и сооружениям муниципальных общеобразовательных организаций</t>
  </si>
  <si>
    <t>Благоустроенные прилегающие территории</t>
  </si>
  <si>
    <t>Капитальный ремонт и реконструкция муниципальных учреждений общего образования города Можги</t>
  </si>
  <si>
    <t>Реконструкции здания МБОУ СОШ №9</t>
  </si>
  <si>
    <t>Пристрой к школе</t>
  </si>
  <si>
    <t>Данное образовательное учреждение включено в Муниципальную целевую программу "Развитие образования и воспитания в городе Можге на 2015-2020 годы.</t>
  </si>
  <si>
    <t>Капитальный ремонт здания МБОУ СОШ №10</t>
  </si>
  <si>
    <t>Замена оконных блоков, системы отопления, водоснабжения, канализации и вентиляции</t>
  </si>
  <si>
    <t>Капитальный ремонт здания МБОУ СОШ №3</t>
  </si>
  <si>
    <t>Капитальный ремонт ремонт здания МБОУ СОШ №4</t>
  </si>
  <si>
    <t>2017 год</t>
  </si>
  <si>
    <t>Организация и проведение олимпиад школьников на муниципальном уровне</t>
  </si>
  <si>
    <t>Проведение олимпиад школьников. Выявление одаренных детей</t>
  </si>
  <si>
    <t>Формирование системы мониторинга уровня подготовки и социализации  школьников</t>
  </si>
  <si>
    <t>Организация мониторинга готовности обучающихся к освоению программ начального, основного, среднего общего образования и профессионального образования на регулярной основе</t>
  </si>
  <si>
    <t>Результаты мониторинга, характеризующие качество образования. Принятие мер реагирования</t>
  </si>
  <si>
    <t>Организация мониторинга готовности учащихся основной школы (8 класс) к выбору образовательной и профессиональной траектории, а также мониторинга уровня социализации выпускников общеобразовательных организаций</t>
  </si>
  <si>
    <t>Подготовка и переподготовка кадров для муниципальных общеобразовательных учреждений</t>
  </si>
  <si>
    <t>Целевой набор. Повышение квалификации кадров</t>
  </si>
  <si>
    <t>Разработка и внедрение системы независимой оценки качества общего образования</t>
  </si>
  <si>
    <t xml:space="preserve">Проведение независимой оценки качества общего образования в разрезе общеобразовательных организаций </t>
  </si>
  <si>
    <t>Результаты оценки качества общего образования в разрезе общеобразовательных организаций. Публикация сведений на официальном сайте Администрации города Можги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</si>
  <si>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общеобразовательных организаций</t>
  </si>
  <si>
    <t>Заключенные эффективные трудовые контракты с педагогическими работниками муниципальных общеобразовательных организаций города Можги</t>
  </si>
  <si>
    <t>Информационное сопровождение мероприятий по внедрению эффективного контракта</t>
  </si>
  <si>
    <t>2014-2016 годы</t>
  </si>
  <si>
    <t>Семинары, совещания с руководителями муниципальных учреждений, разъяснительная работа в трудовых коллективах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</si>
  <si>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общего образования</t>
  </si>
  <si>
    <t>Муниципальный правовой акт о порядке расчета нормативных затрат. Повышение эффективности использования бюджетных средств</t>
  </si>
  <si>
    <t>Информирование населения об организации предоставления общего образования в городе Можге</t>
  </si>
  <si>
    <t>Взаимодействие со СМИ в целях публикации информации об общем образовании в печатных средствах массовой информации, а также подготовки сюжетов для теле- и радиопередач</t>
  </si>
  <si>
    <t>Публикации об общем образовании в СМИ, сюжеты на радио и телевидении</t>
  </si>
  <si>
    <t>Подготовка и публикация информации на официальном сайте Администрации города Можги об организации предоставления общего образования в городе Можге, муниципальных правовых актах, регламентирующих деятельность в сфере общего образования, муниципальных общеобразовательных организациях</t>
  </si>
  <si>
    <t>Публикация актуальных сведений на официальном сайте Администрации города Можги. Обеспечение открытости данных об организации общего образования</t>
  </si>
  <si>
    <t>Осуществление контроля за публикацией информации о деятельности муниципальных общеобразовательных учреждений города Можги, предусмотренной законодательством Российской Федерации, на официальных сайтах соответствующих учреждений</t>
  </si>
  <si>
    <t>Публикация данных о деятельности муниципальных общеобразовательных учреждений. Обеспечение открытости данных в соответствии с законодательством</t>
  </si>
  <si>
    <t>Обеспечение и развитие системы обратной связи с потребителями муниципальных услуг в сфере общего образования</t>
  </si>
  <si>
    <t xml:space="preserve">Организация системы регулярного мониторинга удовлетворенности потребителей муниципальных услуг в сфере общего образования 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</si>
  <si>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</si>
  <si>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Рассмотрение обращений граждан по вопросам предоставления общего образования,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</si>
  <si>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об Управлении образования Администрации города Можги, его структурных подразделениях, а также муниципальных общеобразовательных организациях города Можги,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</si>
  <si>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общего образования, для населения (потребителей услуг)</t>
  </si>
  <si>
    <t>Управление культуры, спорта и молодежной политики</t>
  </si>
  <si>
    <t>Предоставление услуг дополнительного образования детей учреждениями, подведомственными Управлению культуры, спорта и молодежной политики (музыкальная, художественная направленность)</t>
  </si>
  <si>
    <t>Реализация дополнительных образовательных программ</t>
  </si>
  <si>
    <t>Предоставление дополнительного образования детей учреждениями, подведомственноми Управлению образования (спортивная и иная направленность)</t>
  </si>
  <si>
    <t>Обеспечение участия представителей города Можги в конкурсах, смотрах, соревнованиях, турнирах  и т.п. мероприятиях на городском, республиканском, межрегиональном и российском уровнях</t>
  </si>
  <si>
    <t>Управление образования, Управление культуры, спорта и молодежной политики</t>
  </si>
  <si>
    <t>Участие представителей города Можги в конкурсах, смотрах, соревнованиях, турнирах  и т.п. мероприятиях на городском, республиканском, межрегиональном и российском уровнях</t>
  </si>
  <si>
    <t>Обновление содержания программ и технологий дополнительного образования детей, распространение успешного опыта</t>
  </si>
  <si>
    <t>Разработка новых образовательных программ и проектов в сфере дополнительного образования детей</t>
  </si>
  <si>
    <t>Новые образовательные программы и проекты в сфере образования детей</t>
  </si>
  <si>
    <t>Деятельность муниципальных учреждений дополнительного образования детей города Можги в качестве республиканских экспериментальных площадок и опорных учреждений</t>
  </si>
  <si>
    <t>Апробация новых образовательных программ и проектов, распространение успешного опыт</t>
  </si>
  <si>
    <t>Выпуск методических сборников, методических пособий по вопросам организации дополнительного образования детей</t>
  </si>
  <si>
    <t>Методическое сопровождение дополнительного образования детей</t>
  </si>
  <si>
    <t>Проведение семинаров, совещаний по распространению успешного опыта организации дополнительного образования детей</t>
  </si>
  <si>
    <t>Управление образования, Управление культуры и молодежной политики, Управление физической культуры и спорта</t>
  </si>
  <si>
    <t>Укрепление материально-технической базы муниципальных образовательных организаций дополнительного образования детей</t>
  </si>
  <si>
    <t>Приобретение оборудования, инвентаря</t>
  </si>
  <si>
    <t>Мероприятия, направленные на обеспечение безопасности условий для предоставления муниципальных услуг в муниципальных образовательных организаций дополнительного образования детей  (ВЦП «Безопасность образовательного учреждения»)</t>
  </si>
  <si>
    <t>Обустройство прилегающих территорий к зданиям и сооружениям муниципальных учреждений дополнительного образования детей</t>
  </si>
  <si>
    <t>Благоустройство прилегающих территорий</t>
  </si>
  <si>
    <t>Внедрение организационно-финансовых механизмов, направленных на повышение эффективности деятельности муниципальных учреждений дополнительного образования детей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</si>
  <si>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дополнительного образования детей (с учетом направленности дополнительного образования детей)</t>
  </si>
  <si>
    <t>2016-2017 годы</t>
  </si>
  <si>
    <t>Развитие негосударственного сектора дополнительного образования детей</t>
  </si>
  <si>
    <t>Размещение муниципального заказа на оказание муниципальных услуг по предоставлению дополнительного образования детей в негосударственных организациях</t>
  </si>
  <si>
    <t xml:space="preserve">Размещение муниципального заказа в негосударственных организациях, котнтроль за его выполнением </t>
  </si>
  <si>
    <t>Софинасирование программ (проектов) в сфере дополнительного образования детей</t>
  </si>
  <si>
    <t>Муниципальные правовые акты о проведении конкурсов, условиях софинансирования</t>
  </si>
  <si>
    <t>Подготовка и переподготовка кадров для муниципальных учреждений дополнительного образования детей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</si>
  <si>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образовательных организаций дополнительного образования детей и внедрение системы независимой оценки качества дополнительного образования детей</t>
  </si>
  <si>
    <t>Организация работы по заключению эффективных контрактов с педагогическими работниками муниципальных образовательных организаций дополнительного образования детей города Можги</t>
  </si>
  <si>
    <t>Информирование населения об организации предоставления дополнительного образования детей в городе Можге</t>
  </si>
  <si>
    <t>Взаимодействие со СМИ в целях публикации информации о дополнительном образовании детей в печатных средствах массовой информации, а также подготовки сюжетов для теле- и радиопередач</t>
  </si>
  <si>
    <t>Публикации о дополнительном образовании в СМИ, сюжеты на радио и телевидении</t>
  </si>
  <si>
    <t>Подготовка и публикация информации на официальном сайте Администрации города Можге об организации предоставления дополнительного образования детей в городе Можге, муниципальных правовых актах, регламентирующих деятельность в сфере дополнительного образования детей, муниципальных организациях дополнительного образования детей</t>
  </si>
  <si>
    <t>Публикация актуальных сведений на официальном сайте Администрации города Можги. Обеспечение открытости данных об организации дополнительного образования детей</t>
  </si>
  <si>
    <t>Осуществление контроля за публикацией информации о деятельности муниципальных организаций дополнительного образования детей города Можги, предусмотренной законодательством Российской Федерации, на официальных сайтах соответствующих организаций</t>
  </si>
  <si>
    <t>Публикация данных о деятельности муниципальных организаций дополнительного образования детей. Обеспечение открытости данных в соответствии с законодательством</t>
  </si>
  <si>
    <t>Обеспечение и развитие системы обратной связи с потребителями муниципальных услуг в сфере дополнительного образования детей</t>
  </si>
  <si>
    <t xml:space="preserve">Организация системы регулярного мониторинга удовлетворенности потребителей муниципальных услуг в сфере дополнительного образования детей (проведение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реагирования) </t>
  </si>
  <si>
    <t>Рассмотрение обращений граждан по вопросам предоставления дополнительного образования детей,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</si>
  <si>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 структурных подразделениях и должностных лицах Администрации города Можги, организующих предоставление дополнительного образования детей, а также муниципальных образовательных организациях дополнительного образования детей города Можги, их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</si>
  <si>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дополнительного образования детей, для населения (потребителей услуг)</t>
  </si>
  <si>
    <t>Проведение независимой оценки качества дополнительного образования детей в разрезе образовательных организаций</t>
  </si>
  <si>
    <t>Результаты оценки качества дополнительного образования в разрезе образовательных организаций. Публикация сведений на официальном сайте Администрации города Можги</t>
  </si>
  <si>
    <t>«Социальная поддержка семьи и детей»</t>
  </si>
  <si>
    <t>Проведение праздников и мероприятий в целях социальной поддержки семей</t>
  </si>
  <si>
    <t>Республиканская акция «Семья»</t>
  </si>
  <si>
    <t>СДС, УО, УКСиМП, отдел ЗАГС, МЦРБ,</t>
  </si>
  <si>
    <t xml:space="preserve"> МО МВД России «Можгинский»</t>
  </si>
  <si>
    <t>Повышение престижа семьи, пропаганда семейных ценностей,</t>
  </si>
  <si>
    <t>повышение внимания к проблемам семьи и детей, активизация и популяризация достойных семей города</t>
  </si>
  <si>
    <t>Республиканская акция охраны прав детства</t>
  </si>
  <si>
    <t xml:space="preserve">СДС, УО, УКСиМП, отдел ЗАГС, МЦРБ, </t>
  </si>
  <si>
    <t>МО МВД России «Можгинский»</t>
  </si>
  <si>
    <t>Повышение внимания  к проблемам семьи и детей,предупреждения безнадзорности и правонарушений среди несовершеннолетних, профилактике семейного неблагополучия</t>
  </si>
  <si>
    <t>Повышение внимания  к проблемам семьи и детей, предупреждения безнадзорности и правонарушений среди несовершеннолетних, профилактике семейного неблагополучия</t>
  </si>
  <si>
    <t>Организация и проведение мероприятий, посвященных Международному дню семьи</t>
  </si>
  <si>
    <t xml:space="preserve">СДС, УКСиМП, </t>
  </si>
  <si>
    <t>отдел ЗАГС</t>
  </si>
  <si>
    <t>повышение внимания  к проблемам семьи и детей, активизация и популяризация достойных семей города</t>
  </si>
  <si>
    <t>Праздничные мероприятия, посвященные Дню защиты детей</t>
  </si>
  <si>
    <t xml:space="preserve">СДС, УКСиМП, УО,  совет отцов, </t>
  </si>
  <si>
    <t>совет женщин.</t>
  </si>
  <si>
    <t>Повышение внимания  к проблемам семьи и детей</t>
  </si>
  <si>
    <t>Представление семей на  награждение общественной наградой «За любовь и верность»</t>
  </si>
  <si>
    <t>СДС, УКСиМП,</t>
  </si>
  <si>
    <t>активизация и популяризация достойных семей города</t>
  </si>
  <si>
    <t>Организация и проведение мероприятий, посвященных Всероссийскому дню матери</t>
  </si>
  <si>
    <t>отдел ЗАГС,  совет отцов, совет женщин.</t>
  </si>
  <si>
    <t>Привлечение   внимания общественности к проблемам матерей. Повышение роли матери и воспитания детей, активизация и популяризация достойных матерей города</t>
  </si>
  <si>
    <t>Оказание материальной помощи семьям</t>
  </si>
  <si>
    <t>СДС</t>
  </si>
  <si>
    <t>В течении года</t>
  </si>
  <si>
    <t>Поддержка семей, находящихся в трудной жизненной ситуации, воспитывающих несовершеннолетних детей</t>
  </si>
  <si>
    <t> Поддержка семей, находящихся в трудной жизненной ситуации, воспитывающих несовершеннолетних детей</t>
  </si>
  <si>
    <t>Исполнение переданных государственных полномочий по предоставлению мер социальной поддержки многодетным семьям и учет (регистрация) многодетных семей</t>
  </si>
  <si>
    <t>Учет (регистрация) многодетных семей</t>
  </si>
  <si>
    <t>Выдача удостоверений многодетного родителя</t>
  </si>
  <si>
    <t>Компенсация произведенных расходов на оплату коммунальных услуг размере 30 процентов</t>
  </si>
  <si>
    <t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</t>
  </si>
  <si>
    <t xml:space="preserve">Управление системой образования города Можги </t>
  </si>
  <si>
    <t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t>
  </si>
  <si>
    <t>Реализация установленных полномочий (функций), организация управления муниципальной программой «Развитие образования»</t>
  </si>
  <si>
    <t>Организация бухгалтерского учета в муниципальных образовательных учреждениях, подведомственных Управлению образования</t>
  </si>
  <si>
    <t>Осуществление бухгалтерского учета в муниципальных образовательных учреждениях, подведомственных Управлению образования</t>
  </si>
  <si>
    <t>Техническое обеспечение процессов документирования и архивирования текущей корреспонденции</t>
  </si>
  <si>
    <t>Комплектование архива документами Управления образования г.Можги и подведомственных ему учреждений,  учет и обеспечение сохранности и использования документов, хранящихся в архиве</t>
  </si>
  <si>
    <t>Организация и проведение аттестации руководителей муниципальных образовательных учреждений, подведомственных Управлению образования</t>
  </si>
  <si>
    <t>Обеспечение муниципальных образовательных учреждений квалифицированными кадрами</t>
  </si>
  <si>
    <t>Организация и проведение конкурса профессионального мастерства «Педагог года», "Самый классный классный"</t>
  </si>
  <si>
    <t>Стимулирование педагогических кадров муниципальных образовательных учреждений к достижению результатов профессиональной служебной деятельности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</si>
  <si>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</si>
  <si>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Организация работ по уточнению ведомственного перечня муниципальных услуг в сфере образования</t>
  </si>
  <si>
    <t>Муниципальный правовой акт. Уточнение перечня муниципальных услуг в целях возможности установления четкого задания и контроля за его выполнением, расчета финансового обеспечения задания</t>
  </si>
  <si>
    <t>Организация работ по разработке и реализации комплекса мер по разработке и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в сфере образования</t>
  </si>
  <si>
    <t>Внедрение единых (групповых) значений нормативных затрат с использованием корректирующих показателей для расчета субсидий на оказание муниципальных услуг в сфере образования. Повышение эффективности деятельности муниципальных образовательных учреждений</t>
  </si>
  <si>
    <t>Организация разработки муниципальных правовых актов, позволяющих размещать муниципальный заказ на оказание муниципальных услуг по предоставлению дошкольного образования, дополнительного образования детей в негосударственных организациях; размещение муниципального заказа на оказание соответствующих услуг на конкурсной основе, в том числе – в негосударственном секторе</t>
  </si>
  <si>
    <t>Развитие негосударственного сектора в сфере образования (дошкольное образование, дополнительное образование детей). Создание конкурентной среды, способствующей повышению эффективности деятельности муниципальных образовательных учреждений</t>
  </si>
  <si>
    <t>Организация работ по разработке и внедрению системы мотивации руководителей и педагогических работников муниципальных образовательных учреждений на достижение результатов профессиональной служебной деятельности, заключению эффективных контрактов с руководителями и педагогическими работниками муниципальных образовательных учреждений</t>
  </si>
  <si>
    <t>Заключение эффективных контрактов с руководителями и педагогическими работниками муниципальных образовательных учреждений. Повышение эффективности и результативности деятельности системы образования, привлечение в сферу квалифицированных и инициативных специалистов</t>
  </si>
  <si>
    <t>Организация работ по разработке и внедрению системы независимой оценки качества образования (по ступеням образования)</t>
  </si>
  <si>
    <t>Проведение независимой оценки качества образования (по ступеням образования). Разработка и реализации по результатам оценки мер, направленных на повышение качества образования</t>
  </si>
  <si>
    <t>Организация работ по информированию населения об организации предоставления дошкольного, общего, дополнительного образования детей в городе Можге</t>
  </si>
  <si>
    <t>Обеспечение открытости данных в сфере образования</t>
  </si>
  <si>
    <t>Компенсация стоимости проезда производится путем выдачи проездных билетов</t>
  </si>
  <si>
    <t xml:space="preserve">6 = 7х 10 </t>
  </si>
  <si>
    <t>10 = 8/9</t>
  </si>
  <si>
    <t>бюджет города Можги</t>
  </si>
  <si>
    <t>в том числе:</t>
  </si>
  <si>
    <t xml:space="preserve">собственные средства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</si>
  <si>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</si>
  <si>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</si>
  <si>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</si>
  <si>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</si>
  <si>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</si>
  <si>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собственные средства</t>
  </si>
  <si>
    <r>
      <t xml:space="preserve">Ответственный исполнитель, </t>
    </r>
    <r>
      <rPr>
        <sz val="8"/>
        <color rgb="FFC00000"/>
        <rFont val="Times New Roman"/>
        <family val="1"/>
        <charset val="204"/>
      </rPr>
      <t>соисполнители</t>
    </r>
  </si>
  <si>
    <r>
      <t xml:space="preserve">Достигнутый результат </t>
    </r>
    <r>
      <rPr>
        <sz val="8"/>
        <color rgb="FFC00000"/>
        <rFont val="Times New Roman"/>
        <family val="1"/>
        <charset val="204"/>
      </rPr>
      <t>на конец отчетного периода</t>
    </r>
  </si>
  <si>
    <t>Уточнение нормативных затрат, используемых для расчета финансового обеспечения оказания муниципальных услуг по предоставлению общедоступного и бесплатного дошкольного образования, осуществления присмотра и ухода за детьми</t>
  </si>
  <si>
    <t>200, 300</t>
  </si>
  <si>
    <t>19</t>
  </si>
  <si>
    <t>Дотация по результатам оценки эффективности деятельности ОМС за 2015 год</t>
  </si>
  <si>
    <t>0150060270</t>
  </si>
  <si>
    <t>Подготовка к отопительному сезону</t>
  </si>
  <si>
    <t>0110060880</t>
  </si>
  <si>
    <t>21</t>
  </si>
  <si>
    <t>0120001820</t>
  </si>
  <si>
    <t>Расходы на дополнительное профессиональное образование по профилю педагогической деятельности</t>
  </si>
  <si>
    <t>0120006960</t>
  </si>
  <si>
    <t>0120060880</t>
  </si>
  <si>
    <t>0130060880</t>
  </si>
  <si>
    <t>0140052600</t>
  </si>
  <si>
    <t>-</t>
  </si>
  <si>
    <t>Организация осуществления деятельности специалистов, осуществляющих государственные полномочия, передаваемые 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</si>
  <si>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Организация мероприятий по социальной поддержке детей, оставшихся без попечения родителей, переданных в приемные семьи</t>
  </si>
  <si>
    <t>В течение года</t>
  </si>
  <si>
    <t>Социальная поддержка детей-сирот</t>
  </si>
  <si>
    <t>Организация мероприятий по содержанию детей, находящихся под опекой (попечительством)</t>
  </si>
  <si>
    <t>Организация мероприятий по развитию социальной поддержки детей- сирот и детей, оставшихся без попечения родителей</t>
  </si>
  <si>
    <t>Организация опеки и попечительства в отношении несовершеннолетних</t>
  </si>
  <si>
    <t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</si>
  <si>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Организация мероприятий по развитию социальной поддержки детей, лишенных родительского попечения, при устройстве их в семью</t>
  </si>
  <si>
    <t>Отдел опеки и попечительства</t>
  </si>
  <si>
    <t>Количество человеко-часов</t>
  </si>
  <si>
    <t>чел-час</t>
  </si>
  <si>
    <t>Капитальный ремонт государственного (муниципального) имущества</t>
  </si>
  <si>
    <t>0120061210</t>
  </si>
  <si>
    <t>240</t>
  </si>
  <si>
    <t>Частичная компенсация дополнительных расходов на повышение оплаты труда работников бюджетной сферы</t>
  </si>
  <si>
    <t>Управление образования Администрации муниципального образования "Город Можга", Управление Культуры, спорта и молодежной политики Администрации муниципального образования "Город Можга"</t>
  </si>
  <si>
    <t>995, 996</t>
  </si>
  <si>
    <t>0130063000</t>
  </si>
  <si>
    <t>0150001820</t>
  </si>
  <si>
    <t>200,  600</t>
  </si>
  <si>
    <t>6</t>
  </si>
  <si>
    <t>Создание в муниципальном образовании "Город Можга" (исходя из прогнозируемой потребности) новых мест в общеобразовательных организациях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</si>
  <si>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гос.программы РФ "Развитие образования" на 2013-2020 годы (Приобретение оборудования и материалов для школы № 9)</t>
  </si>
  <si>
    <t>0160025200</t>
  </si>
  <si>
    <t>Средняя общеобразовательная школа на 825 мест</t>
  </si>
  <si>
    <t>01600L5200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</si>
  <si>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гос.программы РФ "Развитие образования" на 2013-2020 годы</t>
  </si>
  <si>
    <t>200, 400, 600</t>
  </si>
  <si>
    <t>0140007860</t>
  </si>
  <si>
    <t>100,  200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</si>
  <si>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</si>
  <si>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Число обучающихся</t>
  </si>
  <si>
    <t>Ввод в эксплуатацию второго корпуса к МБОУ «СОШ № 9» города Можги</t>
  </si>
  <si>
    <t>К 2020 году 1+4 классы в общеобразовательных организациях перейдут на обучение в одну смену. Будет удержан существующий односменный режим обучения</t>
  </si>
  <si>
    <t>Число новых мест в общеобразовательных организациях муниципального образовнаия "Город Можга", в том числе введенных путем строительства объектов инфраструктуры общего образования</t>
  </si>
  <si>
    <t>мест</t>
  </si>
  <si>
    <t>Удельный вес численности обучающихся, занимающихся в одну смену, в общей численности обучающихся в общеобразовательных организациях, в том числе</t>
  </si>
  <si>
    <t xml:space="preserve">      обучающихся по программам начального общего образования</t>
  </si>
  <si>
    <t>Заместитель главы Администрации муниципального образования "Город Можга"</t>
  </si>
  <si>
    <t>15.04.-15.05.</t>
  </si>
  <si>
    <t>15.05.-15.06.</t>
  </si>
  <si>
    <t>15.05.</t>
  </si>
  <si>
    <t>01.06.</t>
  </si>
  <si>
    <t>08.07.</t>
  </si>
  <si>
    <t>ежегодно</t>
  </si>
  <si>
    <t>К 2020 году 1-4 классы в общеобразовательных организациях перейдут на обучение в одну смену. Будет удержан существующий односменный режим обучения</t>
  </si>
  <si>
    <t>Количество детей-сирот и детей, оставшихся без попечения родителей, переданных в отчетном году на воспитание в семьи</t>
  </si>
  <si>
    <t>Доля детей-сирот и детей, оставшихся без попечения родителей, переданных на воспитание в семьи, в общей численности детей-сирот и детей, оставшихся без попечения родителей</t>
  </si>
  <si>
    <t>Доля детей-сирот и детей, оставшихся без попечения родителей,  - всего, в том числе переданных не родственникам (в приемные семьи, на усыновление(удочерение), под опеку (попечительство), охваченных другими формами семейного устройства ( патронатные семьи), находящихся в государственных(муниципальных) учреждениях всех типов</t>
  </si>
  <si>
    <t>Увеличения количества многодетных семей связано с ростом рождаемости третьего и последующих детей, а также с оказанием всесторонней социальной помощи и поддержки семьям, в рамках социальных программ, с увеличением мер социальной поддержки государством.</t>
  </si>
  <si>
    <t>Персонифицированное финансирование дополнительного образования детей в муниципальном образовании "Город Можга"</t>
  </si>
  <si>
    <t>Доля детей в возрасте от 5 до 18 лет, получающих дополнительное образование с использованием серификата дополнительного образования, в общей численности детей в возрасте от 5 до 18 лет</t>
  </si>
  <si>
    <t>Доля детей в возрасте от 5 до 18 лет, использующих серификаты дополнительного образования в статусе сертификатов персонифицированного финансирования</t>
  </si>
  <si>
    <t>0110007120</t>
  </si>
  <si>
    <t>Уплата земельного налога</t>
  </si>
  <si>
    <t>0110060630</t>
  </si>
  <si>
    <t>22</t>
  </si>
  <si>
    <t>Предоставление мер социальной поддержки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орагнизациях, находящихся на территории Удмуртской Республики, реализующих образовательную программу дошкольного образования (софинансирование с местного бюджета)</t>
  </si>
  <si>
    <t>24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</si>
  <si>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образовательным программам) условий для получения детьми-инвалидами качественного образования</t>
  </si>
  <si>
    <t>01100L0270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</si>
  <si>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</si>
  <si>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Уплата земельного налога </t>
  </si>
  <si>
    <t>0120060630</t>
  </si>
  <si>
    <t>0130060630</t>
  </si>
  <si>
    <t>0150060630</t>
  </si>
  <si>
    <r>
      <t xml:space="preserve">СП </t>
    </r>
    <r>
      <rPr>
        <i/>
        <sz val="11"/>
        <rFont val="Calibri"/>
        <family val="2"/>
        <charset val="204"/>
        <scheme val="minor"/>
      </rPr>
      <t>предв</t>
    </r>
  </si>
  <si>
    <r>
      <t>СП</t>
    </r>
    <r>
      <rPr>
        <i/>
        <sz val="11"/>
        <rFont val="Calibri"/>
        <family val="2"/>
        <charset val="204"/>
        <scheme val="minor"/>
      </rPr>
      <t xml:space="preserve"> i</t>
    </r>
  </si>
  <si>
    <t>н</t>
  </si>
  <si>
    <t>Введение и обеспечение функционирования системы персонифицированного дополнительного образования детей,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</t>
  </si>
  <si>
    <t>Внедрение системы персонифицированного финансирования дополнительного образования детей позволило охватить дополнительным образованием с использованием мехазма персонифицированного финансирования  5 % детей от общего количества детей путем закрепления за ними определенного объема средств и их передачи организации  после выбора соответствующей программы</t>
  </si>
  <si>
    <t>Внедрение системы персонифицированного финансирования дополнительного образования детей позволит охватить дополнительным образованием с использованием мехазма персонифицированного финансирования не менее 5 % детей от общего количества детей путем закрепления за ними определенного объема средств и их передачи организации (индивидуальному предпринимателю) после выбора соответствующей программы</t>
  </si>
  <si>
    <t>7</t>
  </si>
  <si>
    <t xml:space="preserve">2)        </t>
  </si>
  <si>
    <t>11.04.2018 г.</t>
  </si>
  <si>
    <t>457.1</t>
  </si>
  <si>
    <t>"О внесении изменений в постановление Администрации муниципального образования "Город Можга" от 29.09.2014 года № 1616.1 "Об утверждении Муниципальной программы города Можги "Развитие образования и воспитание" на 2015-2020 годы"</t>
  </si>
  <si>
    <t>Целевой показатель выполнен.</t>
  </si>
  <si>
    <t xml:space="preserve">Снижение количества детей-сирот и детей, оставшихся без попечения родителей, переданных на воспитание в замещающие семьи, связано со снижением количества выявленных детей и с уменьшением устройства воспитанников детского дома на воспитание в семьи. </t>
  </si>
  <si>
    <t>Доля педагогических работников муниципальных образовательных организаций дополнительного образования детей в возрасте до 35 лет, в общей численности педагогических работников муниципальных образовательных организаций дополнительного образования детей в 2019 году увеличился на 6%. Данный показатель изменился за счет прихода молодых специалистов.</t>
  </si>
  <si>
    <r>
      <t>Наименование муниципальной программы</t>
    </r>
    <r>
      <rPr>
        <b/>
        <sz val="1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</si>
  <si>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r>
      <t>Наименование муниципальной программы</t>
    </r>
    <r>
      <rPr>
        <b/>
        <sz val="11"/>
        <color theme="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</si>
  <si>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"Развитие образования и воспитание" на 2015-2024 годы</t>
  </si>
  <si>
    <r>
      <t>Наименование муниципальной программы</t>
    </r>
    <r>
      <rPr>
        <b/>
        <sz val="11"/>
        <rFont val="Times New Roman"/>
        <family val="1"/>
        <charset val="204"/>
      </rPr>
      <t xml:space="preserve"> "Развитие образования и воспитание" на 2015-2024 годы</t>
    </r>
  </si>
  <si>
    <r>
      <t>Наименование муниципальной программы</t>
    </r>
    <r>
      <rPr>
        <b/>
        <sz val="9"/>
        <rFont val="Times New Roman"/>
        <family val="1"/>
        <charset val="204"/>
      </rPr>
      <t xml:space="preserve"> "Развитие образования и воспитание" на 2015-2024 годы</t>
    </r>
  </si>
  <si>
    <t>Капитальный ремонт и реконструкция муниципальных дошкольных образовательных учреждений города Можги .МБДОУ детский сад № 1 города Можги</t>
  </si>
  <si>
    <t>0110000830</t>
  </si>
  <si>
    <t xml:space="preserve"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</t>
  </si>
  <si>
    <t>0120009090</t>
  </si>
  <si>
    <t>0150060880</t>
  </si>
  <si>
    <t>0170061320</t>
  </si>
  <si>
    <t>014Р004460</t>
  </si>
  <si>
    <t>0140061750</t>
  </si>
  <si>
    <t>Реализация основных общеобразовательных программ дошкольного образования (дети до 3 лет)</t>
  </si>
  <si>
    <t>Реализация основных общеобразовательных программ дошкольного образования (дети от 3 до 8 лет)</t>
  </si>
  <si>
    <t>Присмотр и уход (дети до 3 лет)</t>
  </si>
  <si>
    <t>Присмотр и уход (дети от 3 до 8 лет)</t>
  </si>
  <si>
    <t xml:space="preserve">Реализация основных общеобразовательных программ начального  образования. </t>
  </si>
  <si>
    <t>Реализация  основных общеобразовательных программ основного общего образования</t>
  </si>
  <si>
    <t>Реализация основных общеобразовтаельных программ среднего общего образования</t>
  </si>
  <si>
    <t xml:space="preserve">Реализация дополнительных общеразвивающих программ. </t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</si>
  <si>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</si>
  <si>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общеобразовательных предпрофессиональных программ в области искусств (художественная)</t>
  </si>
  <si>
    <t>Реализация дополнительных общеразвивающих программ</t>
  </si>
  <si>
    <t xml:space="preserve">Реализация дополнительных общеобразовательных предпрофессиональных программ в области искусств/фортепиано </t>
  </si>
  <si>
    <t xml:space="preserve">Реализация дополнительных общеобразовательных предпрофессиональных программ в области искусств/струнные инструменты </t>
  </si>
  <si>
    <t xml:space="preserve">Реализация дополнительных общеобразовательных предпрофессиональных программ в области искусств/народные инструменты </t>
  </si>
  <si>
    <t xml:space="preserve">Реализация дополнительных общеобразовательных предпрофессиональных программ в области искусств/хоровое пение </t>
  </si>
  <si>
    <t xml:space="preserve">Реализация дополнительных общеобразовательных предпрофессиональных программ в области искусств/хореографическое творчество </t>
  </si>
  <si>
    <t>Реализация дополнительных общеобразовательных предпрофессиональных программ в области искусств/искусство театра</t>
  </si>
  <si>
    <t>2015-2024 годы</t>
  </si>
  <si>
    <t>2018-2024 годы</t>
  </si>
  <si>
    <t>2016-2024 годы</t>
  </si>
  <si>
    <r>
      <t>Наименование муниципальной программы</t>
    </r>
    <r>
      <rPr>
        <b/>
        <sz val="8"/>
        <color theme="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</si>
  <si>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 xml:space="preserve">Доля детей в возрасте 1-6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дошкольного возраста, с 1 года до 6 лет составила 100%. </t>
  </si>
  <si>
    <t>Доля граждан, использующих механизм получения государственных и муниципальных услуг в электронной форме в 2020 году составил 100%.</t>
  </si>
  <si>
    <t>Удовлетворенность потребителей (родителей и детей) качеством оказания услуг по предоставлению общего образования в 2020 году улучшилась на 0,1%. Данный показатель улучшился за счет более качественной работой сотрудников образовательных учреждений общего образования.</t>
  </si>
  <si>
    <t xml:space="preserve">Целевой показатель выполнен. 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</si>
  <si>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 в 2020 году составил 20%..</t>
  </si>
  <si>
    <t xml:space="preserve"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в 2020 году составила 22,1%. </t>
  </si>
  <si>
    <t>Удовлетворенность потребителей качеством оказания муниципальных услуг в сфере образования в 2020 году улучшилась на 2%. Данный показатель изменился за счет более качественной работы сотрудников сферы образования.</t>
  </si>
  <si>
    <t>01100S7120</t>
  </si>
  <si>
    <t>Организация мероприятий по детскому и школьному питанию  города Можги (софинансирование из местного бюджета)</t>
  </si>
  <si>
    <t>0120060220</t>
  </si>
  <si>
    <t>Организация бесплатного горячего  питания обучающихся, получающих начальное общее образование в  муниципальных образовательных организациях субъекта Российской Федерации</t>
  </si>
  <si>
    <t>0120023040</t>
  </si>
  <si>
    <t>612</t>
  </si>
  <si>
    <t>01200L3040</t>
  </si>
  <si>
    <t>Организация бесплатного горячего  питания обучающихся, получающих начальное общее образование в  муниципальных образовательных организациях субъекта Российской Федерации (софинансирование с местного бюджета)</t>
  </si>
  <si>
    <t>01200S3040</t>
  </si>
  <si>
    <t>Организация бесплатного горячего  питания (софинансирование с местного бюджета)</t>
  </si>
  <si>
    <t>0120063040</t>
  </si>
  <si>
    <t>Выплата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</si>
  <si>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0120000120</t>
  </si>
  <si>
    <t>Субсидия из бюджета УР на реализацию проекта развития общественной инфраструктуры, основанного на местной инициативе "Обустройство школьной столовой"</t>
  </si>
  <si>
    <t>0120008813</t>
  </si>
  <si>
    <t xml:space="preserve"> Реализация проекта развития общественной инфраструктуры, основанного на местной инициативе "Обустройство школьной столовой" (финансирование с местного бюджета)</t>
  </si>
  <si>
    <t>0120063330</t>
  </si>
  <si>
    <t>Добровольное пожертвование физических лиц - населения (жителей) на реализацию проекта развития общественной инфраструктуры, основанного на местной инициативе "Обустройство школьной столовой"</t>
  </si>
  <si>
    <t>0120063331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</si>
  <si>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школьной столовой"</t>
  </si>
  <si>
    <t>0120063332</t>
  </si>
  <si>
    <t>Создание центров образования цифрового и гуманитарного профилей "Точка роста" (финансирование с местного бюджета)</t>
  </si>
  <si>
    <t>0120061230</t>
  </si>
  <si>
    <t>Создание (обновление) материально-технической базы центров образования цифрового и гуманитарного профилей "Точка роста" (сверх установленного уровня софинансирования)</t>
  </si>
  <si>
    <t>012Е121690</t>
  </si>
  <si>
    <t xml:space="preserve">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
</t>
  </si>
  <si>
    <t>0120053030</t>
  </si>
  <si>
    <t>611</t>
  </si>
  <si>
    <t>0120000830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</si>
  <si>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 (софинансирование из местного бюджета)</t>
  </si>
  <si>
    <t xml:space="preserve">Организация питания обучающихся общеобразовательных организаций в рамках подпрограммы "Детское и школьное питание" государственной программы "Удмуртской Республики" "Развитие образования": кулинарное (кондитерское) изделие для обучающихся 1-4-х классов общеобразовательных организаций; питание для обучающихся 5-11 классов общеобразовательных организаций из малообеспеченных семей (кроме детей из многодетных малообеспеченных семей), в том числе детей из неполных семей, имеющих совокупный ежемесячный доход на каждого члена семьи не выше 3300 руб. </t>
  </si>
  <si>
    <t>Организация питания обучающихся общеобразовательных организаций в рамках подпрограммы "Детское и школьное питание" государственной программы "Удмуртской Республики" "Развитие образования": кулинарное (кондитерское) изделие для обучающихся 1-4-х классов общеобразовательных организаций; питание для обучающихся 5-11 классов общеобразовательных организаций из малообеспеченных семей (кроме детей из многодетных малообеспеченных семей), в том числе детей из неполных семей, имеющих совокупный ежемесячный доход на каждого члена семьи не выше 3300 руб. (софинансирование с местного бюджета)</t>
  </si>
  <si>
    <t>01200S6960</t>
  </si>
  <si>
    <t>Субсидия из бюджета УР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 (софинансирование с местного бюджета)</t>
  </si>
  <si>
    <t>0130008817</t>
  </si>
  <si>
    <t>622</t>
  </si>
  <si>
    <t>Реализация проекта развития общественной инфраструктуры, основанного на местной инициативе за счет средств местного бюджета "Ремонт покрытия лыжероллерной трассы. Лыжная база "Родник"</t>
  </si>
  <si>
    <t>0130063370</t>
  </si>
  <si>
    <t>Добровольные пожертвования физических лиц - населения (жителей)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</si>
  <si>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0130063371</t>
  </si>
  <si>
    <t>Добровольные пожертвования юридических лиц 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</si>
  <si>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0130063372</t>
  </si>
  <si>
    <t>Судебные издержки и оплата государственной пошлины муниципального имущества</t>
  </si>
  <si>
    <t>0130060100</t>
  </si>
  <si>
    <t>Организация и обеспечение отдыха детей в каникулярное время в рамках подпрограммы "Развитие системы воспитания и дополнительного образования детей" государственной программы Удмуртской Республики "Развитие образования"</t>
  </si>
  <si>
    <t>200, 300, 600</t>
  </si>
  <si>
    <t>Организация и обеспечение отдыха детей в каникулярное время в рамках подпрограммы "Развитие системы воспитания и дополнительного образования детей" государственной программы Удмуртской Республики "Развитие образования" (софинансирование с местного бюджета)</t>
  </si>
  <si>
    <t>01500S5230</t>
  </si>
  <si>
    <t>Организация и обеспечение отдыха детей в каникулярное время в рамках подпрограммы "Развитие системы воспитания и дополнительного образования детей" государственной программы Удмуртской Республики "Развитие образования", в том числе предоставление частичного возмещения (компенсации) стоимости путевки для детей в загородные детские оздоровительные лагеря и оздоровительные лагеря с дневным пребыванием, обеспечение деятельности оздоровительных лагерей с дневным пребыванием в рамках противоэпидемических мероприятий (финансирование с местного бюджета)</t>
  </si>
  <si>
    <t xml:space="preserve">Доля детей дошкольного возраста в соответствии с действующим законодательством, начиная с 1 года,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 в соответствии с действующим законодательством, начиная с 1 года  в 2021 году составила 100%. </t>
  </si>
  <si>
    <t>Доступность дошкольного образования (отношение численности детей дошкольного возраста в соответствии с действующим законодательством, начиная с 3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3 лет, скорректированной на численность детей дошкольного возраста в соответствии с действующим законодательством, начиная с 5 лет, обучающихся в школе) в 2021 году составила 100%.</t>
  </si>
  <si>
    <t>Доля детей в возрасте 1-6 лет, состоящих на учете для определения в муниципальные дошкольные образовательные учреждения, в общей численности детей в возрасте 1-6 лет в 2020 году составила 0%. На 31.12.2021г. актуальный спрос отсутствует.</t>
  </si>
  <si>
    <t>Доля детей дошкольного возраста в соответствии с действующим законодательством, начиная с 1 года,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начиная с 1 года в 2021 году составила 0%. На 31.12.2021г. актуальный спрос отсутствует.</t>
  </si>
  <si>
    <t>Доступность предшкольного образования (отношение численности детей дошкольного возраста, в соответствии с действующим законодательством, начиная с 5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5 лет, скорректированной на численность детей в соответствии с действующим законодательством, начиная с 5 лет, обучающихся в школе) в 2021 году составила 100%.</t>
  </si>
  <si>
    <t>Удельный вес численности воспитанников дошкольных образовательных организаций, обучающихся по образовательным программам, соответствующим федеральным стандартам (требованиям) дошкольного образования, в общей численности воспитанников дошкольных образовательных организаций в 2021 году составила 100%. Данный показатель стабильный за счет введения в детских садах с 1 сентября 2015 года ФГОС ДО.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</si>
  <si>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осталось на прежнем уровне по сравнению с 2020 годом и составила 0%.   </t>
  </si>
  <si>
    <t>Укомплектованность муниципальных дошкольных образовательных учреждений персоналом в соответствии со штатным расписанием в 2021 году составила 100%.</t>
  </si>
  <si>
    <t>Доля руководителей муниципальных дошкольных образовательных организаций города Можги, с которыми заключены эффективные контракты в 2021 году осталась на прежнем уровне и составила 100%.</t>
  </si>
  <si>
    <t>Доля педагогических работников муниципальных дошкольных образовательных организаций города Можги, с которыми заключены эффективные контракты в 2021 году осталась на прежнем уровне и составила 100%.</t>
  </si>
  <si>
    <t>Показатель не расчитывается</t>
  </si>
  <si>
    <t>Доля выпускников дошкольных образовательных организаций с высоким уровнем готовности к школе в 2021 году составила 70%. Данный показатель выполнен за счет целенаправленной работы воспитателей подготовительных групп.</t>
  </si>
  <si>
    <t xml:space="preserve">Независимая оценка качества дошкольного образования в 2021 году  в г.Можге в дошкольных образовательных организациях не проводилась. </t>
  </si>
  <si>
    <t xml:space="preserve"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 в 2021 году в сравнении с 2020 годом остался прежним - 80 %. </t>
  </si>
  <si>
    <t>Доля педагогических работников муниципальных дошкольных образовательных учреждений,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 в 2021 году составила 68 %. Данный показатель выполнен за счет целенаправленной работы администрации детских садов по аттестации педагогических работников.</t>
  </si>
  <si>
    <t>Доля граждан, использующих механизм получения государственных и муниципальных услуг в электронной форме в 2021 году составил 80% за счет планомерной работы по увеличению граждан, использующих механизм получения государственных и муниципальных услуг в электронной форме.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</si>
  <si>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 муниципальных    общеобразовательных учреждений, сдававших  единый государственный экзамен по данным предметам в 2021 году составила 100%</t>
  </si>
  <si>
    <t>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 в 2021 году составил 0%.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</si>
  <si>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 в 2021 году увеличился на 3,3% в сравнении с 2020 годом, т.к. с 1.09.2021 года на ФГОС  перешли все учащихся с 1 по 11 классы.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</si>
  <si>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 в 2021 году,  осталась на прежнем уровне по сравнению с 2020 г.  и составила 12,5% (2 учреждения). Капитальный ремонт требуется в МБОУ "СОШ №3", МБОУ "СОШ №4" (имеются акты технического состояния). Данные образовательные учреждения включены в Муниципальную целевую программу "Развитие образования и воспитания в городе Можге на 2015-2024 годы.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</si>
  <si>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по сравнению с 2020 г. уменьшилась на 2,28%, т. к. СОШ №5,6,10 получили акты на капитальный ремонт зданий.</t>
  </si>
  <si>
    <t xml:space="preserve">Доля детей первой и второй групп здоровья в общей численности обучающихся в муниципальных общеобразовательных учреждениях в 2021 г. составила 84% за счет более эффективной профилактической работой медицинских кабинетов. </t>
  </si>
  <si>
    <t>Доля обучающихся в муниципальных общеобразовательных учреждениях, занимающихся во вторую смену, в общей численности обучающихся в муниципальных общеобразовательных учреждениях  составила 29,5%. Данный показатель изменился за счет увеличения общего количества обучающихся (2020г. - 6835 чел., 2021г. - 6938 чел.)</t>
  </si>
  <si>
    <t>Охват обучающихся муниципальных общеобразовательных организаций горячим питанием в 2021 году остался на прежнем уровне и составил 88%.</t>
  </si>
  <si>
    <t>Укомплектованность муниципальных общеобразовательных учреждений персоналом в соответствии со штатным расписанием в 2021 году осталась на прежнем уровне и составила 100%.</t>
  </si>
  <si>
    <t xml:space="preserve"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общеобразовательных организаций в 2021 году составила 21%. </t>
  </si>
  <si>
    <t>Доля руководителей муниципальных общеобразовательных организаций города Можги, с которыми заключены эффективные контракты, в 2021 году осталась на прежнем уровне и составила 100%.</t>
  </si>
  <si>
    <t>Доля учителей муниципальных общеобразовательных организаций, с которыми заключены эффективные контракты, в 2021 году осталась на прежнем уровне и составила 100%.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</si>
  <si>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 составили 46 тыс.руб.</t>
  </si>
  <si>
    <t>Независимая оценка качества общего образования в 2021 году  проводилась в общеобразователных учреждениях Удмуртской Республике и в г.Можге составила 149 баллов.</t>
  </si>
  <si>
    <t> 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 в 2021г., составила 74,1% . Данный показатель изменился за счет изменения новой методики расчета охвата детей, получающих услуги дополнительного образования.</t>
  </si>
  <si>
    <t> 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 в 2021 году осталась на прежнем уровне и составила 0,5%.</t>
  </si>
  <si>
    <t xml:space="preserve"> Количество победителей и призёров конкурсов, смотров, соревнований, турниров  и т.п. мероприятий, всего в 2021 году составило 364 человек. </t>
  </si>
  <si>
    <t>Количество учащихся муниципальных учреждений дополнительного образования детей спортивной направленности, имеющих спортивные разряды от общей численности учащихся муниципальных  учреждений дополнительного образования детей спортивной направленности в 2021 году составило 78,4% за счет целенаправленной работы тренеров.</t>
  </si>
  <si>
    <t>Доля муниципальных учреждений дополнительного образования детей,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 детей в 2021 году осталась на прежнем уровне и составила 0%.</t>
  </si>
  <si>
    <t>Доля педагогических работников муниципальных образовательных организаций дополнительного образования детей,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 в 2021 году осталась на прежнем уровне 44,6%.</t>
  </si>
  <si>
    <t>Доля руководителей муниципальных образовательных организаций дополнительного образования города Можги, с которыми заключены эффективные контракты, в 2021 году осталась на прежнем уровне и составила 100%.</t>
  </si>
  <si>
    <t>Доля учителей муниципальных образовательных организаций дополнительного образования, с которыми заключены эффективные контракты, в 2021 году осталась на прежнем уровне и составила 100%.</t>
  </si>
  <si>
    <t xml:space="preserve">Независимая оценка качества дополнительного образования в Удмуртской Республике в 2021 году не проводилась во всех учреждениях дополнительного образования. </t>
  </si>
  <si>
    <t xml:space="preserve">Удовлетворенность потребителей (родителей и детей) качеством оказания услуг по предоставлению дополнительного образования детей в 2021 году составила 88%. </t>
  </si>
  <si>
    <t>Доля семей с детьми, нуждающихся в социальной поддержке составила 12%</t>
  </si>
  <si>
    <t>Оценка качества муниципальной системы образования города Можги в 2021 году составила 88%.</t>
  </si>
  <si>
    <t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в 2021 году увеличилась на 0,1%.</t>
  </si>
  <si>
    <t>Количество вакансий в муниципальных образовательных организациях на начало учебного года в 2021 году составило 0 единиц</t>
  </si>
  <si>
    <t>Доля муниципальных образовательных организаций города Можги, с руководителями которых заключены эффективные контракты в 2021 году осталось на прежнем уровне и составила 100%.</t>
  </si>
  <si>
    <t>Доля  педагогических работников муниципальных образовательных организаций города Можги, с которыми заключены эффективные контракты в 2021 году осталось на прежнем уровне и составила 100%.</t>
  </si>
  <si>
    <t>Доля детей в возрасте от 5 до 18 лет, получающих дополнительное образование с использованием серификата дополнительного образования, в общей численности детей в возрасте от 5 до 18 лет, в 2021 году составила 74,1%.. Показатель изменился в сявзи с изменением новой методикой расчета охвата детей, получающих услуги дополнительного образования.</t>
  </si>
  <si>
    <t>Доля детей в возрасте от 5 до 18 лет, использующих серификаты дополнительного образования в статусе сертификатов персонифицированного финансирования составила в 2021 году 16%. Данный показатель выполнен за счет целенаправленной работы с родителями по использованию сертификата дополнительного образования.</t>
  </si>
  <si>
    <t>Удельный вес численности обучающихся, занимающихся в одну смену, увменьшилась по сравнению с 2020 годом на 7,4% и составила 70,5%. Данный показатель изменился за счет увеличения общего количества обучающихся (2020г. - 6835 чел., 2021г. - 6938 чел.)</t>
  </si>
  <si>
    <t>Отчет о выполнении основных мероприятий муниципальной программы  по состоянию на 01.01.2022 г.</t>
  </si>
  <si>
    <t>Отчет о достигнутых значениях целевых показателей (индикаторов) муниципальной программы  по состоянию на 01.01.2022 г.</t>
  </si>
  <si>
    <t>Отчет о финансовой оценке применения мер муниципального регулирования по состоянию на 01.01.2022 г.</t>
  </si>
  <si>
    <t>Отчет о выполнении сводных показателей муниципальных заданий на оказание муниципальных услуг (выполнение работ) по состоянию на 01.01.2022 г.</t>
  </si>
  <si>
    <t>на реализацию муниципальной программы по состоянию на 01.01.2022 г.</t>
  </si>
  <si>
    <t>Отчет о расходах на реализацию муниципальной программы за счет всех источников финансирования по состоянию на 01.01.2022 г.</t>
  </si>
  <si>
    <t>Сведения о внесенных за отчетный период изменениях в муниципальную программу по состоянию на 01.01.2022 г.</t>
  </si>
  <si>
    <t>Всего на 2021 г.</t>
  </si>
  <si>
    <t>Выполнено за 2021 г.</t>
  </si>
  <si>
    <t>Обеспечение завтраком, в том числе из обогащенных продуктов, включая молочные, учащихся 1-4-х классов общеобразовательных учреждений, прогимназий; обеспечение питанием учащихся 1-11-х классов общеобразовательных учреждений, прогимназий, из малоимущих семей</t>
  </si>
  <si>
    <t xml:space="preserve">Осуществление правового, организационного, кадрового, финансового, материально-технического, документационного и информационного обеспечения деятельности МКУ "Центр учебно-методического и технического сопровождения образовательных организаций  муниципального образования «Город Можга» </t>
  </si>
  <si>
    <t>0150060310</t>
  </si>
  <si>
    <t>01400002160</t>
  </si>
  <si>
    <t>014Р104340</t>
  </si>
  <si>
    <t>014Р104342</t>
  </si>
  <si>
    <t>Субсидия из бюджета УР на реализацию инициативного  проекта "Обустройство тира гимназии № 8 города Можги "Легкоатлетический манеж"</t>
  </si>
  <si>
    <t>0130003308</t>
  </si>
  <si>
    <t xml:space="preserve"> Инициативный  проект "Обустройство тира гимназии № 8 города Можги "Легкоатлетический манеж" (средства местного бюджета)</t>
  </si>
  <si>
    <t>01300S3308</t>
  </si>
  <si>
    <t>25</t>
  </si>
  <si>
    <t>Субсидия из бюджета УР на инициативный проект "Обустройство спортивной плащадки на территории МБДОУ "Детский сад № 27"</t>
  </si>
  <si>
    <t>0110003309</t>
  </si>
  <si>
    <t>26</t>
  </si>
  <si>
    <t>Субсидия из бюджета УР на инициативный проект "Спортивная площадка детям"</t>
  </si>
  <si>
    <t>0110003311</t>
  </si>
  <si>
    <t>27</t>
  </si>
  <si>
    <t>Субсидия из бюджета УР на инициативный проект "Первая ступенька ГТО - современная спортивная площадка на территории ДОУ"</t>
  </si>
  <si>
    <t>0110003312</t>
  </si>
  <si>
    <t>28</t>
  </si>
  <si>
    <t>Субсидия из бюджета УР на инициативный проект "Обустройство спортивной плащадки на территории МБДОУ "Детский сад № 18"</t>
  </si>
  <si>
    <t>0110003313</t>
  </si>
  <si>
    <t>Инициативный проект "Обустройство спортивной плащадки на территории МБДОУ "Детский сад № 27" (софинансирование из местного бюджета)</t>
  </si>
  <si>
    <t>Инициативный проект "Спортивная площадка детям" (софинансирование из местного бюджета)</t>
  </si>
  <si>
    <t>Инициативный проект "Первая ступенька ГТО - современная спортивная площадка на территории ДОУ" (софинансирование из местного бюджета)</t>
  </si>
  <si>
    <t>Инициативный проект "Обустройство спортивной плащадки на территории МБДОУ "Детский сад № 18" (софинансирование из местного бюджета)</t>
  </si>
  <si>
    <t>01100S3309</t>
  </si>
  <si>
    <t>01100S3313</t>
  </si>
  <si>
    <t>01100S3312</t>
  </si>
  <si>
    <t>01100S3311</t>
  </si>
  <si>
    <t>01200S0820</t>
  </si>
  <si>
    <t>Грант по результатам конкурса на звание "Лучшее муниципальное образование в Удмуртской Республике"</t>
  </si>
  <si>
    <t>0120060270</t>
  </si>
  <si>
    <t xml:space="preserve">Мероприятия по проведению капитальных вложений в объекты муниципальной собственности </t>
  </si>
  <si>
    <t>01200S0830</t>
  </si>
  <si>
    <t>Мероприятия по проведению капитальных вложений в объекты муниципальной собственности (средства местного бюджета)</t>
  </si>
  <si>
    <t>012Р5S0820</t>
  </si>
  <si>
    <t>400</t>
  </si>
  <si>
    <t>Среднемесячная номинальная начисленная заработная плата работников муниципальных дошкольных образовательных учреждений увеличилась по сравнению с 2020 годом на 13,1 % и составила 22077 руб., т.к. с 01.10.2021 году были увеличены оклады  работников и с 01.01.2021 г. увеличен МРОТ.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</si>
  <si>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 в 2021 составила 95,9 % за счет более качественной работой сотрудников дошкольных образовательных учреждений.</t>
  </si>
  <si>
    <t>Среднемесячная номинальная начисленная заработная плата учителей увеличилась по сравнению с 2020 годом на 16,7 % и составила 36359 руб., т.к. с 01.10.2020 года были увеличены оклады педагогических работников.</t>
  </si>
  <si>
    <t>Среднемесячная номинальная начисленная заработная плата работников муниципальных образовательных учреждений увеличилась по сравнению с 2020 годом на 18 % и составила 30903 руб., т.к. с 01.10.2021 году былы увеличены оклады  работников и с 01.01.2021 г. МРОТ.</t>
  </si>
  <si>
    <t>Среднемесячная номинальная начисленная заработная плата педагогических работников муниципальных  образовательных организаций увеличилась в сравнении с 2020 годом на 13,5%. С 01.10.2021 года были увеличены оклады педагогических работников.</t>
  </si>
  <si>
    <t>2015-2020 годы</t>
  </si>
  <si>
    <r>
      <t>Наименование муниципальной программы</t>
    </r>
    <r>
      <rPr>
        <b/>
        <sz val="10"/>
        <rFont val="Times New Roman"/>
        <family val="1"/>
        <charset val="204"/>
      </rPr>
      <t xml:space="preserve"> "Развитие образования и воспитание" на 2015-2024 годы</t>
    </r>
  </si>
  <si>
    <t>Степень соответствия запланированному уровню расходов</t>
  </si>
  <si>
    <t>65.1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</si>
</sst>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0;\-#,##0.00"/>
  </numFmts>
  <fonts count="6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8.5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rgb="FFFF0000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Calibri"/>
      <family val="2"/>
      <charset val="204"/>
      <scheme val="minor"/>
    </font>
    <font>
      <sz val="6"/>
      <name val="Calibri"/>
      <family val="2"/>
      <charset val="204"/>
      <scheme val="minor"/>
    </font>
    <font>
      <sz val="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6"/>
      <name val="Times New Roman"/>
      <family val="1"/>
      <charset val="204"/>
    </font>
    <font>
      <u/>
      <sz val="8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sz val="8.5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8"/>
      <name val="Times New Roman"/>
      <family val="1"/>
      <charset val="1"/>
    </font>
    <font>
      <sz val="8.5"/>
      <name val="Calibri"/>
      <family val="2"/>
      <charset val="204"/>
    </font>
    <font>
      <sz val="8.5"/>
      <name val="Times New Roman"/>
      <family val="1"/>
      <charset val="1"/>
    </font>
    <font>
      <sz val="9"/>
      <color rgb="FFFF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9"/>
      <color theme="1" tint="0.249977111117893"/>
      <name val="Times New Roman"/>
      <family val="1"/>
      <charset val="204"/>
    </font>
    <font>
      <sz val="8"/>
      <color theme="1" tint="0.249977111117893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595959"/>
      </left>
      <right/>
      <top style="medium">
        <color rgb="FF595959"/>
      </top>
      <bottom/>
      <diagonal/>
    </border>
    <border>
      <left/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/>
      <bottom/>
      <diagonal/>
    </border>
    <border>
      <left/>
      <right/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/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/>
      <top style="thin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42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justify"/>
    </xf>
    <xf numFmtId="0" fontId="1" fillId="0" borderId="1" xfId="0" applyFont="1" applyBorder="1" applyAlignment="1">
      <alignment horizontal="justify"/>
    </xf>
    <xf numFmtId="0" fontId="1" fillId="0" borderId="0" xfId="0" applyFont="1" applyAlignment="1">
      <alignment horizontal="justify"/>
    </xf>
    <xf numFmtId="164" fontId="2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25" xfId="0" applyFont="1" applyFill="1" applyBorder="1" applyAlignment="1">
      <alignment vertical="top" wrapText="1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 wrapText="1"/>
    </xf>
    <xf numFmtId="49" fontId="3" fillId="0" borderId="27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20" fillId="0" borderId="1" xfId="0" applyFont="1" applyFill="1" applyBorder="1"/>
    <xf numFmtId="165" fontId="20" fillId="0" borderId="1" xfId="0" applyNumberFormat="1" applyFont="1" applyFill="1" applyBorder="1"/>
    <xf numFmtId="0" fontId="21" fillId="0" borderId="0" xfId="0" applyFont="1"/>
    <xf numFmtId="0" fontId="20" fillId="0" borderId="0" xfId="0" applyFont="1"/>
    <xf numFmtId="0" fontId="13" fillId="0" borderId="14" xfId="0" applyFont="1" applyFill="1" applyBorder="1" applyAlignment="1">
      <alignment horizontal="justify" vertical="center"/>
    </xf>
    <xf numFmtId="0" fontId="16" fillId="0" borderId="0" xfId="0" applyFont="1" applyFill="1"/>
    <xf numFmtId="0" fontId="13" fillId="0" borderId="19" xfId="0" applyFont="1" applyFill="1" applyBorder="1" applyAlignment="1">
      <alignment horizontal="justify" vertical="center"/>
    </xf>
    <xf numFmtId="49" fontId="2" fillId="0" borderId="2" xfId="0" applyNumberFormat="1" applyFont="1" applyFill="1" applyBorder="1" applyAlignment="1">
      <alignment horizontal="justify" vertical="top"/>
    </xf>
    <xf numFmtId="0" fontId="20" fillId="3" borderId="0" xfId="0" applyFont="1" applyFill="1"/>
    <xf numFmtId="49" fontId="24" fillId="0" borderId="28" xfId="0" applyNumberFormat="1" applyFont="1" applyFill="1" applyBorder="1" applyAlignment="1">
      <alignment vertical="center" wrapText="1"/>
    </xf>
    <xf numFmtId="0" fontId="24" fillId="0" borderId="18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horizontal="justify" vertical="center"/>
    </xf>
    <xf numFmtId="0" fontId="22" fillId="0" borderId="0" xfId="0" applyFont="1" applyFill="1"/>
    <xf numFmtId="0" fontId="21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center" vertical="center" wrapText="1"/>
    </xf>
    <xf numFmtId="165" fontId="24" fillId="0" borderId="14" xfId="0" applyNumberFormat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horizontal="center" vertical="center" wrapText="1"/>
    </xf>
    <xf numFmtId="165" fontId="2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justify" vertical="center"/>
    </xf>
    <xf numFmtId="0" fontId="4" fillId="0" borderId="14" xfId="0" applyFont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justify" vertical="center"/>
    </xf>
    <xf numFmtId="0" fontId="24" fillId="0" borderId="14" xfId="0" applyFont="1" applyBorder="1" applyAlignment="1">
      <alignment vertical="center"/>
    </xf>
    <xf numFmtId="0" fontId="24" fillId="2" borderId="14" xfId="0" applyFont="1" applyFill="1" applyBorder="1" applyAlignment="1">
      <alignment horizontal="center" vertical="center"/>
    </xf>
    <xf numFmtId="0" fontId="25" fillId="0" borderId="18" xfId="0" applyFont="1" applyBorder="1" applyAlignment="1">
      <alignment vertical="center" wrapText="1"/>
    </xf>
    <xf numFmtId="0" fontId="25" fillId="0" borderId="1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1" xfId="0" applyFont="1" applyBorder="1" applyAlignment="1">
      <alignment horizontal="justify" vertical="center" wrapText="1"/>
    </xf>
    <xf numFmtId="0" fontId="24" fillId="0" borderId="16" xfId="0" applyFont="1" applyBorder="1" applyAlignment="1">
      <alignment horizontal="center" vertical="center"/>
    </xf>
    <xf numFmtId="0" fontId="26" fillId="0" borderId="0" xfId="0" applyFont="1" applyAlignment="1">
      <alignment horizontal="justify"/>
    </xf>
    <xf numFmtId="0" fontId="27" fillId="0" borderId="0" xfId="0" applyFont="1" applyAlignment="1">
      <alignment horizontal="justify"/>
    </xf>
    <xf numFmtId="0" fontId="28" fillId="0" borderId="14" xfId="0" applyFont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4" xfId="0" applyFont="1" applyBorder="1" applyAlignment="1">
      <alignment horizontal="justify" vertical="center"/>
    </xf>
    <xf numFmtId="0" fontId="28" fillId="0" borderId="14" xfId="0" applyFont="1" applyFill="1" applyBorder="1" applyAlignment="1">
      <alignment horizontal="justify" vertical="center"/>
    </xf>
    <xf numFmtId="0" fontId="28" fillId="0" borderId="16" xfId="0" applyFont="1" applyBorder="1" applyAlignment="1">
      <alignment horizontal="justify" vertical="center"/>
    </xf>
    <xf numFmtId="0" fontId="30" fillId="0" borderId="18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justify"/>
    </xf>
    <xf numFmtId="164" fontId="2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5" fontId="24" fillId="0" borderId="16" xfId="0" applyNumberFormat="1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/>
    </xf>
    <xf numFmtId="0" fontId="24" fillId="0" borderId="26" xfId="0" applyFont="1" applyBorder="1" applyAlignment="1">
      <alignment horizontal="justify" vertical="center" wrapText="1"/>
    </xf>
    <xf numFmtId="0" fontId="24" fillId="0" borderId="26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4" fillId="0" borderId="26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justify" vertical="center" wrapText="1"/>
    </xf>
    <xf numFmtId="0" fontId="33" fillId="0" borderId="0" xfId="0" applyFont="1"/>
    <xf numFmtId="0" fontId="32" fillId="0" borderId="0" xfId="0" applyFont="1"/>
    <xf numFmtId="0" fontId="32" fillId="0" borderId="0" xfId="0" applyFont="1" applyFill="1"/>
    <xf numFmtId="0" fontId="32" fillId="0" borderId="0" xfId="0" applyFont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justify"/>
    </xf>
    <xf numFmtId="0" fontId="21" fillId="0" borderId="1" xfId="0" applyFont="1" applyFill="1" applyBorder="1"/>
    <xf numFmtId="0" fontId="20" fillId="0" borderId="0" xfId="0" applyFont="1" applyFill="1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justify" vertical="top"/>
    </xf>
    <xf numFmtId="0" fontId="0" fillId="0" borderId="1" xfId="0" applyBorder="1" applyAlignment="1">
      <alignment horizontal="right"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justify"/>
    </xf>
    <xf numFmtId="0" fontId="0" fillId="0" borderId="1" xfId="0" applyFont="1" applyBorder="1"/>
    <xf numFmtId="49" fontId="35" fillId="0" borderId="2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justify"/>
    </xf>
    <xf numFmtId="0" fontId="8" fillId="0" borderId="1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justify" vertical="center" wrapText="1"/>
    </xf>
    <xf numFmtId="0" fontId="38" fillId="0" borderId="26" xfId="0" applyFont="1" applyBorder="1" applyAlignment="1">
      <alignment horizontal="center" vertical="center" wrapText="1"/>
    </xf>
    <xf numFmtId="0" fontId="37" fillId="0" borderId="15" xfId="0" applyFont="1" applyBorder="1" applyAlignment="1">
      <alignment vertical="center" wrapText="1"/>
    </xf>
    <xf numFmtId="0" fontId="37" fillId="0" borderId="26" xfId="0" applyFont="1" applyBorder="1" applyAlignment="1">
      <alignment wrapText="1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4" fillId="0" borderId="14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164" fontId="24" fillId="0" borderId="14" xfId="0" applyNumberFormat="1" applyFont="1" applyFill="1" applyBorder="1" applyAlignment="1">
      <alignment horizontal="center" vertical="center"/>
    </xf>
    <xf numFmtId="165" fontId="24" fillId="0" borderId="14" xfId="0" applyNumberFormat="1" applyFont="1" applyFill="1" applyBorder="1" applyAlignment="1">
      <alignment horizontal="center" vertical="center"/>
    </xf>
    <xf numFmtId="1" fontId="24" fillId="0" borderId="14" xfId="0" applyNumberFormat="1" applyFont="1" applyFill="1" applyBorder="1" applyAlignment="1">
      <alignment horizontal="center" vertical="center" wrapText="1"/>
    </xf>
    <xf numFmtId="1" fontId="40" fillId="0" borderId="14" xfId="0" applyNumberFormat="1" applyFont="1" applyFill="1" applyBorder="1" applyAlignment="1">
      <alignment horizontal="center" vertical="center"/>
    </xf>
    <xf numFmtId="0" fontId="41" fillId="0" borderId="0" xfId="0" applyFont="1" applyFill="1"/>
    <xf numFmtId="0" fontId="41" fillId="0" borderId="1" xfId="0" applyFont="1" applyFill="1" applyBorder="1"/>
    <xf numFmtId="0" fontId="42" fillId="0" borderId="1" xfId="0" applyFont="1" applyFill="1" applyBorder="1" applyAlignment="1">
      <alignment horizontal="center"/>
    </xf>
    <xf numFmtId="0" fontId="42" fillId="0" borderId="7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1" xfId="0" applyFont="1" applyFill="1" applyBorder="1"/>
    <xf numFmtId="49" fontId="4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3" fillId="0" borderId="1" xfId="0" applyFont="1" applyFill="1" applyBorder="1" applyAlignment="1">
      <alignment horizontal="left" vertical="top" wrapText="1"/>
    </xf>
    <xf numFmtId="2" fontId="43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/>
    <xf numFmtId="0" fontId="7" fillId="0" borderId="30" xfId="0" applyFont="1" applyFill="1" applyBorder="1"/>
    <xf numFmtId="0" fontId="44" fillId="0" borderId="1" xfId="0" applyFont="1" applyFill="1" applyBorder="1" applyAlignment="1">
      <alignment horizontal="justify"/>
    </xf>
    <xf numFmtId="0" fontId="43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4" fontId="41" fillId="0" borderId="0" xfId="0" applyNumberFormat="1" applyFont="1" applyFill="1"/>
    <xf numFmtId="165" fontId="5" fillId="0" borderId="1" xfId="0" applyNumberFormat="1" applyFont="1" applyFill="1" applyBorder="1"/>
    <xf numFmtId="165" fontId="41" fillId="0" borderId="1" xfId="0" applyNumberFormat="1" applyFont="1" applyFill="1" applyBorder="1"/>
    <xf numFmtId="165" fontId="41" fillId="0" borderId="7" xfId="0" applyNumberFormat="1" applyFont="1" applyFill="1" applyBorder="1"/>
    <xf numFmtId="49" fontId="2" fillId="0" borderId="27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vertical="center" wrapText="1"/>
    </xf>
    <xf numFmtId="0" fontId="25" fillId="2" borderId="14" xfId="0" applyFont="1" applyFill="1" applyBorder="1" applyAlignment="1">
      <alignment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justify"/>
    </xf>
    <xf numFmtId="0" fontId="16" fillId="0" borderId="0" xfId="0" applyFont="1" applyFill="1" applyAlignment="1">
      <alignment horizontal="justify"/>
    </xf>
    <xf numFmtId="0" fontId="8" fillId="0" borderId="1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justify" vertical="center"/>
    </xf>
    <xf numFmtId="0" fontId="8" fillId="0" borderId="14" xfId="0" applyFont="1" applyFill="1" applyBorder="1" applyAlignment="1">
      <alignment horizontal="justify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justify" vertical="top"/>
    </xf>
    <xf numFmtId="0" fontId="17" fillId="0" borderId="14" xfId="0" applyFont="1" applyFill="1" applyBorder="1" applyAlignment="1">
      <alignment horizontal="justify" vertical="center"/>
    </xf>
    <xf numFmtId="0" fontId="13" fillId="0" borderId="0" xfId="0" applyFont="1" applyFill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justify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justify" vertical="center"/>
    </xf>
    <xf numFmtId="0" fontId="18" fillId="0" borderId="14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justify" vertical="center"/>
    </xf>
    <xf numFmtId="0" fontId="13" fillId="0" borderId="16" xfId="0" applyFont="1" applyFill="1" applyBorder="1" applyAlignment="1">
      <alignment horizontal="justify" vertical="center"/>
    </xf>
    <xf numFmtId="0" fontId="10" fillId="0" borderId="26" xfId="0" applyFont="1" applyFill="1" applyBorder="1" applyAlignment="1">
      <alignment horizontal="justify" vertical="center"/>
    </xf>
    <xf numFmtId="0" fontId="10" fillId="0" borderId="15" xfId="0" applyFont="1" applyFill="1" applyBorder="1" applyAlignment="1">
      <alignment horizontal="justify" vertical="center"/>
    </xf>
    <xf numFmtId="0" fontId="10" fillId="0" borderId="18" xfId="0" applyFont="1" applyFill="1" applyBorder="1" applyAlignment="1">
      <alignment horizontal="justify" vertical="center"/>
    </xf>
    <xf numFmtId="0" fontId="10" fillId="0" borderId="14" xfId="0" applyFont="1" applyFill="1" applyBorder="1" applyAlignment="1">
      <alignment horizontal="justify" vertical="center"/>
    </xf>
    <xf numFmtId="0" fontId="16" fillId="0" borderId="14" xfId="0" applyFont="1" applyFill="1" applyBorder="1" applyAlignment="1">
      <alignment horizontal="justify"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justify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justify"/>
    </xf>
    <xf numFmtId="0" fontId="16" fillId="0" borderId="1" xfId="0" applyFont="1" applyFill="1" applyBorder="1"/>
    <xf numFmtId="0" fontId="24" fillId="0" borderId="1" xfId="0" applyFont="1" applyFill="1" applyBorder="1" applyAlignment="1">
      <alignment horizontal="justify" vertical="center"/>
    </xf>
    <xf numFmtId="0" fontId="25" fillId="0" borderId="1" xfId="0" applyFont="1" applyFill="1" applyBorder="1" applyAlignment="1">
      <alignment horizontal="justify"/>
    </xf>
    <xf numFmtId="164" fontId="48" fillId="0" borderId="34" xfId="0" applyNumberFormat="1" applyFont="1" applyFill="1" applyBorder="1" applyAlignment="1">
      <alignment horizontal="center" vertical="center"/>
    </xf>
    <xf numFmtId="0" fontId="49" fillId="0" borderId="34" xfId="0" applyFont="1" applyFill="1" applyBorder="1" applyAlignment="1">
      <alignment horizontal="center" vertical="center"/>
    </xf>
    <xf numFmtId="167" fontId="50" fillId="0" borderId="3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center" vertical="top"/>
    </xf>
    <xf numFmtId="49" fontId="24" fillId="0" borderId="1" xfId="0" applyNumberFormat="1" applyFont="1" applyFill="1" applyBorder="1" applyAlignment="1">
      <alignment horizontal="center" vertical="top" wrapText="1"/>
    </xf>
    <xf numFmtId="0" fontId="24" fillId="0" borderId="23" xfId="0" applyFont="1" applyFill="1" applyBorder="1" applyAlignment="1">
      <alignment horizontal="left" vertical="top" wrapText="1"/>
    </xf>
    <xf numFmtId="0" fontId="32" fillId="6" borderId="0" xfId="0" applyFont="1" applyFill="1"/>
    <xf numFmtId="0" fontId="32" fillId="6" borderId="0" xfId="0" applyFont="1" applyFill="1" applyAlignment="1">
      <alignment wrapText="1"/>
    </xf>
    <xf numFmtId="0" fontId="52" fillId="0" borderId="0" xfId="0" applyFont="1" applyFill="1"/>
    <xf numFmtId="49" fontId="53" fillId="0" borderId="1" xfId="0" applyNumberFormat="1" applyFont="1" applyFill="1" applyBorder="1" applyAlignment="1">
      <alignment horizontal="center" vertical="top"/>
    </xf>
    <xf numFmtId="0" fontId="54" fillId="0" borderId="0" xfId="0" applyFont="1" applyFill="1" applyAlignment="1">
      <alignment horizontal="justify"/>
    </xf>
    <xf numFmtId="0" fontId="53" fillId="0" borderId="1" xfId="0" applyFont="1" applyFill="1" applyBorder="1" applyAlignment="1">
      <alignment vertical="top" wrapText="1"/>
    </xf>
    <xf numFmtId="49" fontId="53" fillId="0" borderId="1" xfId="0" applyNumberFormat="1" applyFont="1" applyFill="1" applyBorder="1" applyAlignment="1">
      <alignment horizontal="center" vertical="top" wrapText="1"/>
    </xf>
    <xf numFmtId="0" fontId="54" fillId="0" borderId="1" xfId="0" applyFont="1" applyFill="1" applyBorder="1" applyAlignment="1">
      <alignment horizontal="left" vertical="top" wrapText="1"/>
    </xf>
    <xf numFmtId="0" fontId="53" fillId="0" borderId="1" xfId="0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justify"/>
    </xf>
    <xf numFmtId="0" fontId="7" fillId="0" borderId="1" xfId="0" applyFont="1" applyFill="1" applyBorder="1" applyAlignment="1">
      <alignment horizontal="justify"/>
    </xf>
    <xf numFmtId="0" fontId="20" fillId="0" borderId="9" xfId="0" applyFont="1" applyFill="1" applyBorder="1" applyAlignment="1">
      <alignment horizontal="center"/>
    </xf>
    <xf numFmtId="165" fontId="20" fillId="0" borderId="7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justify"/>
    </xf>
    <xf numFmtId="0" fontId="20" fillId="0" borderId="1" xfId="0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23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1" fillId="0" borderId="0" xfId="0" applyFont="1" applyAlignment="1">
      <alignment vertical="justify"/>
    </xf>
    <xf numFmtId="0" fontId="20" fillId="0" borderId="0" xfId="0" applyFont="1" applyAlignment="1">
      <alignment vertical="justify"/>
    </xf>
    <xf numFmtId="0" fontId="19" fillId="0" borderId="0" xfId="0" applyFont="1" applyAlignment="1">
      <alignment vertical="justify" wrapText="1"/>
    </xf>
    <xf numFmtId="2" fontId="21" fillId="0" borderId="0" xfId="0" applyNumberFormat="1" applyFont="1" applyAlignment="1">
      <alignment vertical="justify"/>
    </xf>
    <xf numFmtId="0" fontId="21" fillId="0" borderId="0" xfId="0" applyNumberFormat="1" applyFont="1" applyAlignment="1">
      <alignment vertical="justify"/>
    </xf>
    <xf numFmtId="0" fontId="19" fillId="0" borderId="0" xfId="0" applyFont="1" applyFill="1" applyAlignment="1">
      <alignment vertical="justify" wrapText="1"/>
    </xf>
    <xf numFmtId="165" fontId="56" fillId="0" borderId="0" xfId="0" applyNumberFormat="1" applyFont="1" applyFill="1" applyAlignment="1">
      <alignment vertical="justify"/>
    </xf>
    <xf numFmtId="0" fontId="56" fillId="0" borderId="0" xfId="0" applyFont="1" applyFill="1" applyAlignment="1">
      <alignment vertical="justify"/>
    </xf>
    <xf numFmtId="2" fontId="19" fillId="0" borderId="0" xfId="0" applyNumberFormat="1" applyFont="1" applyAlignment="1">
      <alignment vertical="justify" wrapText="1"/>
    </xf>
    <xf numFmtId="166" fontId="20" fillId="0" borderId="0" xfId="0" applyNumberFormat="1" applyFont="1" applyAlignment="1">
      <alignment vertical="justify"/>
    </xf>
    <xf numFmtId="2" fontId="20" fillId="0" borderId="0" xfId="0" applyNumberFormat="1" applyFont="1" applyAlignment="1">
      <alignment vertical="justify"/>
    </xf>
    <xf numFmtId="2" fontId="19" fillId="0" borderId="0" xfId="0" applyNumberFormat="1" applyFont="1" applyAlignment="1">
      <alignment horizontal="center" vertical="justify" wrapText="1"/>
    </xf>
    <xf numFmtId="2" fontId="20" fillId="0" borderId="0" xfId="0" applyNumberFormat="1" applyFont="1" applyAlignment="1">
      <alignment horizontal="center" vertical="justify"/>
    </xf>
    <xf numFmtId="0" fontId="20" fillId="0" borderId="0" xfId="0" applyFont="1" applyAlignment="1">
      <alignment horizontal="center" vertical="justify"/>
    </xf>
    <xf numFmtId="2" fontId="19" fillId="0" borderId="0" xfId="0" applyNumberFormat="1" applyFont="1" applyFill="1" applyAlignment="1">
      <alignment vertical="justify" wrapText="1"/>
    </xf>
    <xf numFmtId="2" fontId="20" fillId="0" borderId="0" xfId="0" applyNumberFormat="1" applyFont="1" applyFill="1" applyAlignment="1">
      <alignment vertical="justify"/>
    </xf>
    <xf numFmtId="0" fontId="20" fillId="0" borderId="0" xfId="0" applyFont="1" applyFill="1" applyAlignment="1">
      <alignment vertical="justify"/>
    </xf>
    <xf numFmtId="166" fontId="19" fillId="0" borderId="0" xfId="0" applyNumberFormat="1" applyFont="1" applyFill="1" applyAlignment="1">
      <alignment vertical="justify" wrapText="1"/>
    </xf>
    <xf numFmtId="166" fontId="20" fillId="0" borderId="0" xfId="0" applyNumberFormat="1" applyFont="1" applyFill="1" applyAlignment="1">
      <alignment vertical="justify"/>
    </xf>
    <xf numFmtId="2" fontId="56" fillId="0" borderId="0" xfId="0" applyNumberFormat="1" applyFont="1" applyFill="1" applyAlignment="1">
      <alignment vertical="justify"/>
    </xf>
    <xf numFmtId="0" fontId="20" fillId="3" borderId="0" xfId="0" applyFont="1" applyFill="1" applyAlignment="1">
      <alignment vertical="justify"/>
    </xf>
    <xf numFmtId="2" fontId="20" fillId="3" borderId="0" xfId="0" applyNumberFormat="1" applyFont="1" applyFill="1" applyAlignment="1">
      <alignment vertical="justify"/>
    </xf>
    <xf numFmtId="2" fontId="57" fillId="0" borderId="0" xfId="0" applyNumberFormat="1" applyFont="1" applyAlignment="1">
      <alignment vertical="justify" wrapText="1"/>
    </xf>
    <xf numFmtId="2" fontId="56" fillId="0" borderId="0" xfId="0" applyNumberFormat="1" applyFont="1" applyAlignment="1">
      <alignment vertical="justify"/>
    </xf>
    <xf numFmtId="0" fontId="56" fillId="0" borderId="0" xfId="0" applyFont="1" applyAlignment="1">
      <alignment vertical="justify"/>
    </xf>
    <xf numFmtId="0" fontId="1" fillId="0" borderId="0" xfId="0" applyFont="1" applyFill="1"/>
    <xf numFmtId="0" fontId="58" fillId="0" borderId="0" xfId="0" applyFont="1" applyFill="1"/>
    <xf numFmtId="0" fontId="59" fillId="0" borderId="0" xfId="0" applyFont="1"/>
    <xf numFmtId="0" fontId="46" fillId="0" borderId="0" xfId="0" applyFont="1"/>
    <xf numFmtId="164" fontId="46" fillId="0" borderId="0" xfId="0" applyNumberFormat="1" applyFont="1"/>
    <xf numFmtId="0" fontId="46" fillId="0" borderId="1" xfId="0" applyFont="1" applyBorder="1"/>
    <xf numFmtId="0" fontId="59" fillId="4" borderId="2" xfId="0" applyFont="1" applyFill="1" applyBorder="1" applyAlignment="1">
      <alignment horizontal="left" vertical="center" wrapText="1"/>
    </xf>
    <xf numFmtId="164" fontId="59" fillId="4" borderId="2" xfId="0" applyNumberFormat="1" applyFont="1" applyFill="1" applyBorder="1" applyAlignment="1">
      <alignment horizontal="right" vertical="center"/>
    </xf>
    <xf numFmtId="164" fontId="59" fillId="4" borderId="6" xfId="0" applyNumberFormat="1" applyFont="1" applyFill="1" applyBorder="1" applyAlignment="1">
      <alignment horizontal="right" vertical="center"/>
    </xf>
    <xf numFmtId="165" fontId="46" fillId="4" borderId="1" xfId="0" applyNumberFormat="1" applyFont="1" applyFill="1" applyBorder="1"/>
    <xf numFmtId="0" fontId="46" fillId="0" borderId="2" xfId="0" applyFont="1" applyFill="1" applyBorder="1" applyAlignment="1">
      <alignment horizontal="left" vertical="center" wrapText="1"/>
    </xf>
    <xf numFmtId="164" fontId="46" fillId="0" borderId="2" xfId="0" applyNumberFormat="1" applyFont="1" applyFill="1" applyBorder="1" applyAlignment="1">
      <alignment horizontal="right" vertical="center"/>
    </xf>
    <xf numFmtId="164" fontId="46" fillId="0" borderId="6" xfId="0" applyNumberFormat="1" applyFont="1" applyFill="1" applyBorder="1" applyAlignment="1">
      <alignment horizontal="right" vertical="center"/>
    </xf>
    <xf numFmtId="165" fontId="46" fillId="0" borderId="1" xfId="0" applyNumberFormat="1" applyFont="1" applyBorder="1"/>
    <xf numFmtId="0" fontId="46" fillId="0" borderId="2" xfId="0" applyFont="1" applyFill="1" applyBorder="1" applyAlignment="1">
      <alignment horizontal="left" vertical="center" wrapText="1" indent="1"/>
    </xf>
    <xf numFmtId="0" fontId="46" fillId="0" borderId="2" xfId="0" applyFont="1" applyFill="1" applyBorder="1" applyAlignment="1">
      <alignment vertical="center" wrapText="1"/>
    </xf>
    <xf numFmtId="166" fontId="46" fillId="0" borderId="1" xfId="0" applyNumberFormat="1" applyFont="1" applyBorder="1"/>
    <xf numFmtId="166" fontId="46" fillId="4" borderId="1" xfId="0" applyNumberFormat="1" applyFont="1" applyFill="1" applyBorder="1"/>
    <xf numFmtId="0" fontId="60" fillId="0" borderId="1" xfId="0" applyFont="1" applyFill="1" applyBorder="1" applyAlignment="1">
      <alignment horizontal="justify"/>
    </xf>
    <xf numFmtId="0" fontId="15" fillId="0" borderId="1" xfId="0" applyFont="1" applyFill="1" applyBorder="1" applyAlignment="1">
      <alignment horizontal="justify"/>
    </xf>
    <xf numFmtId="0" fontId="54" fillId="0" borderId="2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justify"/>
    </xf>
    <xf numFmtId="0" fontId="41" fillId="0" borderId="0" xfId="0" applyFont="1" applyFill="1" applyAlignment="1">
      <alignment vertical="justify"/>
    </xf>
    <xf numFmtId="164" fontId="55" fillId="0" borderId="0" xfId="0" applyNumberFormat="1" applyFont="1" applyFill="1" applyAlignment="1">
      <alignment vertical="justify"/>
    </xf>
    <xf numFmtId="0" fontId="41" fillId="0" borderId="1" xfId="0" applyFont="1" applyFill="1" applyBorder="1" applyAlignment="1">
      <alignment horizontal="justify" vertical="justify"/>
    </xf>
    <xf numFmtId="0" fontId="46" fillId="0" borderId="1" xfId="0" applyFont="1" applyFill="1" applyBorder="1" applyAlignment="1">
      <alignment horizontal="justify" vertical="justify"/>
    </xf>
    <xf numFmtId="164" fontId="5" fillId="0" borderId="6" xfId="0" applyNumberFormat="1" applyFont="1" applyFill="1" applyBorder="1" applyAlignment="1">
      <alignment horizontal="right" vertical="justify"/>
    </xf>
    <xf numFmtId="164" fontId="3" fillId="0" borderId="6" xfId="0" applyNumberFormat="1" applyFont="1" applyFill="1" applyBorder="1" applyAlignment="1">
      <alignment horizontal="right" vertical="justify"/>
    </xf>
    <xf numFmtId="165" fontId="41" fillId="0" borderId="1" xfId="0" applyNumberFormat="1" applyFont="1" applyFill="1" applyBorder="1" applyAlignment="1">
      <alignment vertical="justify"/>
    </xf>
    <xf numFmtId="164" fontId="2" fillId="0" borderId="6" xfId="0" applyNumberFormat="1" applyFont="1" applyFill="1" applyBorder="1" applyAlignment="1">
      <alignment horizontal="right" vertical="justify"/>
    </xf>
    <xf numFmtId="164" fontId="2" fillId="0" borderId="6" xfId="0" applyNumberFormat="1" applyFont="1" applyFill="1" applyBorder="1" applyAlignment="1">
      <alignment horizontal="right" vertical="justify" shrinkToFit="1"/>
    </xf>
    <xf numFmtId="164" fontId="23" fillId="0" borderId="6" xfId="0" applyNumberFormat="1" applyFont="1" applyFill="1" applyBorder="1" applyAlignment="1">
      <alignment horizontal="right" vertical="justify"/>
    </xf>
    <xf numFmtId="164" fontId="45" fillId="0" borderId="6" xfId="0" applyNumberFormat="1" applyFont="1" applyFill="1" applyBorder="1" applyAlignment="1">
      <alignment horizontal="right" vertical="justify"/>
    </xf>
    <xf numFmtId="164" fontId="7" fillId="0" borderId="6" xfId="0" applyNumberFormat="1" applyFont="1" applyFill="1" applyBorder="1" applyAlignment="1">
      <alignment horizontal="right" vertical="justify"/>
    </xf>
    <xf numFmtId="164" fontId="2" fillId="0" borderId="24" xfId="0" applyNumberFormat="1" applyFont="1" applyFill="1" applyBorder="1" applyAlignment="1">
      <alignment horizontal="right" vertical="justify"/>
    </xf>
    <xf numFmtId="164" fontId="2" fillId="0" borderId="24" xfId="0" applyNumberFormat="1" applyFont="1" applyFill="1" applyBorder="1" applyAlignment="1">
      <alignment horizontal="right" vertical="justify" shrinkToFit="1"/>
    </xf>
    <xf numFmtId="0" fontId="41" fillId="0" borderId="1" xfId="0" applyFont="1" applyFill="1" applyBorder="1" applyAlignment="1">
      <alignment vertical="justify"/>
    </xf>
    <xf numFmtId="0" fontId="3" fillId="0" borderId="0" xfId="0" applyFont="1" applyFill="1" applyAlignment="1">
      <alignment vertical="justify"/>
    </xf>
    <xf numFmtId="0" fontId="2" fillId="0" borderId="0" xfId="0" applyFont="1" applyFill="1" applyAlignment="1">
      <alignment vertical="justify"/>
    </xf>
    <xf numFmtId="0" fontId="2" fillId="0" borderId="1" xfId="0" applyFont="1" applyFill="1" applyBorder="1" applyAlignment="1">
      <alignment horizontal="justify" vertical="justify"/>
    </xf>
    <xf numFmtId="165" fontId="3" fillId="0" borderId="1" xfId="0" applyNumberFormat="1" applyFont="1" applyFill="1" applyBorder="1" applyAlignment="1">
      <alignment vertical="justify"/>
    </xf>
    <xf numFmtId="165" fontId="2" fillId="0" borderId="1" xfId="0" applyNumberFormat="1" applyFont="1" applyFill="1" applyBorder="1" applyAlignment="1">
      <alignment vertical="justify"/>
    </xf>
    <xf numFmtId="165" fontId="2" fillId="0" borderId="7" xfId="0" applyNumberFormat="1" applyFont="1" applyFill="1" applyBorder="1" applyAlignment="1">
      <alignment vertical="justify"/>
    </xf>
    <xf numFmtId="165" fontId="20" fillId="0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/>
    <xf numFmtId="0" fontId="25" fillId="0" borderId="21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5" borderId="22" xfId="0" applyFont="1" applyFill="1" applyBorder="1" applyAlignment="1">
      <alignment horizontal="center" vertical="center"/>
    </xf>
    <xf numFmtId="0" fontId="25" fillId="5" borderId="17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justify" vertical="center" wrapText="1"/>
    </xf>
    <xf numFmtId="0" fontId="24" fillId="0" borderId="20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justify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31" fillId="0" borderId="21" xfId="1" applyFont="1" applyBorder="1" applyAlignment="1">
      <alignment horizontal="center" vertical="center" wrapText="1"/>
    </xf>
    <xf numFmtId="0" fontId="31" fillId="0" borderId="20" xfId="1" applyFont="1" applyBorder="1" applyAlignment="1">
      <alignment horizontal="center" vertical="center" wrapText="1"/>
    </xf>
    <xf numFmtId="0" fontId="31" fillId="0" borderId="18" xfId="1" applyFont="1" applyBorder="1" applyAlignment="1">
      <alignment horizontal="center" vertical="center" wrapText="1"/>
    </xf>
    <xf numFmtId="0" fontId="28" fillId="0" borderId="21" xfId="0" applyFont="1" applyBorder="1" applyAlignment="1">
      <alignment horizontal="justify" vertical="center" wrapText="1"/>
    </xf>
    <xf numFmtId="0" fontId="28" fillId="0" borderId="20" xfId="0" applyFont="1" applyBorder="1" applyAlignment="1">
      <alignment horizontal="justify" vertical="center" wrapText="1"/>
    </xf>
    <xf numFmtId="0" fontId="28" fillId="0" borderId="18" xfId="0" applyFont="1" applyBorder="1" applyAlignment="1">
      <alignment horizontal="justify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justify" vertical="center" wrapText="1"/>
    </xf>
    <xf numFmtId="0" fontId="8" fillId="0" borderId="1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vertical="top"/>
    </xf>
    <xf numFmtId="0" fontId="16" fillId="0" borderId="15" xfId="0" applyFont="1" applyFill="1" applyBorder="1" applyAlignment="1">
      <alignment vertical="top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justify" vertical="center"/>
    </xf>
    <xf numFmtId="0" fontId="8" fillId="0" borderId="15" xfId="0" applyFont="1" applyFill="1" applyBorder="1" applyAlignment="1">
      <alignment horizontal="justify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justify" vertical="center"/>
    </xf>
    <xf numFmtId="0" fontId="13" fillId="0" borderId="18" xfId="0" applyFont="1" applyFill="1" applyBorder="1" applyAlignment="1">
      <alignment horizontal="justify" vertical="center"/>
    </xf>
    <xf numFmtId="14" fontId="13" fillId="0" borderId="21" xfId="0" applyNumberFormat="1" applyFont="1" applyFill="1" applyBorder="1" applyAlignment="1">
      <alignment horizontal="justify" vertical="center"/>
    </xf>
    <xf numFmtId="14" fontId="13" fillId="0" borderId="18" xfId="0" applyNumberFormat="1" applyFont="1" applyFill="1" applyBorder="1" applyAlignment="1">
      <alignment horizontal="justify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" xfId="0" applyFont="1" applyBorder="1" applyAlignment="1">
      <alignment horizontal="justify"/>
    </xf>
    <xf numFmtId="0" fontId="47" fillId="0" borderId="7" xfId="0" applyFont="1" applyFill="1" applyBorder="1" applyAlignment="1">
      <alignment horizontal="left" vertical="center" wrapText="1"/>
    </xf>
    <xf numFmtId="0" fontId="47" fillId="0" borderId="9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left" wrapText="1"/>
    </xf>
    <xf numFmtId="0" fontId="36" fillId="0" borderId="9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165" fontId="20" fillId="0" borderId="7" xfId="0" applyNumberFormat="1" applyFont="1" applyFill="1" applyBorder="1" applyAlignment="1">
      <alignment horizontal="center"/>
    </xf>
    <xf numFmtId="165" fontId="20" fillId="0" borderId="9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19" fillId="0" borderId="7" xfId="0" applyFont="1" applyFill="1" applyBorder="1" applyAlignment="1">
      <alignment horizontal="justify"/>
    </xf>
    <xf numFmtId="0" fontId="19" fillId="0" borderId="8" xfId="0" applyFont="1" applyFill="1" applyBorder="1" applyAlignment="1">
      <alignment horizontal="justify"/>
    </xf>
    <xf numFmtId="0" fontId="19" fillId="0" borderId="9" xfId="0" applyFont="1" applyFill="1" applyBorder="1" applyAlignment="1">
      <alignment horizontal="justify"/>
    </xf>
    <xf numFmtId="0" fontId="20" fillId="0" borderId="8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justify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justify"/>
    </xf>
    <xf numFmtId="0" fontId="21" fillId="0" borderId="3" xfId="0" applyFont="1" applyFill="1" applyBorder="1" applyAlignment="1">
      <alignment horizontal="left"/>
    </xf>
    <xf numFmtId="0" fontId="21" fillId="0" borderId="5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/>
    </xf>
    <xf numFmtId="164" fontId="2" fillId="0" borderId="23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horizontal="justify"/>
    </xf>
    <xf numFmtId="0" fontId="24" fillId="0" borderId="1" xfId="0" applyFont="1" applyFill="1" applyBorder="1" applyAlignment="1">
      <alignment horizontal="justify"/>
    </xf>
    <xf numFmtId="0" fontId="41" fillId="0" borderId="1" xfId="0" applyFont="1" applyFill="1" applyBorder="1" applyAlignment="1">
      <alignment horizontal="justify" vertical="justify"/>
    </xf>
    <xf numFmtId="49" fontId="46" fillId="0" borderId="2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left" vertical="center" wrapText="1"/>
    </xf>
    <xf numFmtId="0" fontId="46" fillId="0" borderId="1" xfId="0" applyFont="1" applyBorder="1" applyAlignment="1">
      <alignment horizontal="justify"/>
    </xf>
    <xf numFmtId="0" fontId="46" fillId="0" borderId="1" xfId="0" applyFont="1" applyFill="1" applyBorder="1" applyAlignment="1">
      <alignment horizontal="justify"/>
    </xf>
    <xf numFmtId="0" fontId="7" fillId="0" borderId="1" xfId="0" applyFont="1" applyFill="1" applyBorder="1" applyAlignment="1">
      <alignment horizontal="justify"/>
    </xf>
    <xf numFmtId="0" fontId="7" fillId="0" borderId="29" xfId="0" applyFont="1" applyFill="1" applyBorder="1" applyAlignment="1">
      <alignment horizontal="justify"/>
    </xf>
    <xf numFmtId="0" fontId="7" fillId="0" borderId="0" xfId="0" applyFont="1" applyFill="1" applyBorder="1" applyAlignment="1">
      <alignment horizontal="justify"/>
    </xf>
    <xf numFmtId="0" fontId="7" fillId="0" borderId="30" xfId="0" applyFont="1" applyFill="1" applyBorder="1" applyAlignment="1">
      <alignment horizontal="justify"/>
    </xf>
    <xf numFmtId="0" fontId="7" fillId="0" borderId="7" xfId="0" applyFont="1" applyFill="1" applyBorder="1" applyAlignment="1">
      <alignment horizontal="justify"/>
    </xf>
    <xf numFmtId="0" fontId="7" fillId="0" borderId="8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justify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7;&#1100;&#1102;&#1090;&#1077;&#1088;/&#1052;&#1086;&#1080;%20&#1076;&#1086;&#1082;&#1091;&#1084;&#1077;&#1085;&#1090;&#1099;/&#1069;&#1082;&#1086;&#1085;&#1086;&#1084;&#1080;&#1089;&#1090;&#1099;/&#1041;&#1102;&#1076;&#1078;&#1077;&#1090;/2016/&#1087;&#1056;&#1054;&#1043;&#1056;&#1040;&#1052;&#1052;&#1040;%20&#1060;&#1040;&#1050;&#1058;%202016/&#1053;&#1086;&#1074;&#1072;&#1103;%20&#1087;&#1072;&#1087;&#1082;&#1072;2016/01_&#1087;&#1088;&#1080;&#1083;&#1086;&#1078;&#1077;&#1085;&#1080;&#1103;-%20&#1092;&#1072;&#1082;&#1090;%202016-&#1080;&#1079;&#1084;1-&#1076;&#1083;&#1103;%20&#1055;&#1086;&#1089;&#1090;&#1072;&#1085;&#1086;&#1074;&#1083;&#1077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5"/>
      <sheetName val="6"/>
    </sheetNames>
    <sheetDataSet>
      <sheetData sheetId="0">
        <row r="16">
          <cell r="E16" t="str">
            <v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v>
          </cell>
        </row>
        <row r="17">
          <cell r="E17" t="str">
            <v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v>
          </cell>
        </row>
        <row r="62">
          <cell r="E62" t="str">
            <v>Средства бюджета города Можги на обеспечение деятельности подведомственных учреждений</v>
          </cell>
        </row>
        <row r="67">
          <cell r="E67" t="str">
            <v>Укрепление материально-технической базы учреждения для детей-сирот и детй, оставшихся без попечения родителей за счет спонсорских средств</v>
          </cell>
        </row>
        <row r="70">
          <cell r="E70" t="str">
            <v>Обеспечение учащихся общеобразовательных учреждений качественным сбалансированным питанием (ВЦП «Детское и школьное питание»)</v>
          </cell>
        </row>
        <row r="102">
          <cell r="E102" t="str">
            <v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v>
          </cell>
        </row>
        <row r="103">
          <cell r="E103" t="str">
            <v xml:space="preserve">Уплата налога на имущество организаций </v>
          </cell>
        </row>
        <row r="104">
          <cell r="E104" t="str">
            <v>Реализация дополнительных образовательных программ</v>
          </cell>
        </row>
        <row r="105">
          <cell r="E105" t="str">
            <v xml:space="preserve">Уплата налога на имущество организаций </v>
          </cell>
        </row>
        <row r="144">
          <cell r="E144" t="str">
            <v>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v>
          </cell>
        </row>
        <row r="145">
          <cell r="E145" t="str">
            <v>Организация мероприятий по социальной поддержке детей, оставшихся без попечения родителей, переданных в приемные семьи</v>
          </cell>
        </row>
        <row r="146">
          <cell r="E146" t="str">
            <v>Организация мероприятий по содержанию детей, находящихся под опекой (попечительством)</v>
          </cell>
        </row>
        <row r="147">
          <cell r="E147" t="str">
            <v>Организация мероприятий по развитию социальной поддержки детей-сирот и детей, оставшихся без попечения родителей</v>
          </cell>
        </row>
        <row r="148">
          <cell r="E148" t="str">
            <v>Организация опеки и попечительства в отношении несовершеннолетних</v>
          </cell>
        </row>
        <row r="149">
          <cell r="E149" t="str">
            <v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v>
          </cell>
        </row>
        <row r="150">
          <cell r="E150" t="str">
            <v>Организация мероприятий по развитию социальной поддержки усыновленных (удочеренных) детей</v>
          </cell>
        </row>
        <row r="151">
          <cell r="E151" t="str">
            <v>Организация мероприятий по развитию социальной поддержки детей, переданных в семью патронатного воспитателя</v>
          </cell>
        </row>
        <row r="152">
          <cell r="E152" t="str">
            <v>Организация мероприятий по развитию социальной поддержки детей, лишенных родительского попечения, при устройстве их в семью</v>
          </cell>
        </row>
        <row r="154">
          <cell r="E154" t="str">
            <v>Учет (регистрация) многодетных семей</v>
          </cell>
        </row>
        <row r="155">
          <cell r="E155" t="str">
            <v>Компенсация произведенных расходов на оплату коммунальных услуг размере 30 процентов</v>
          </cell>
        </row>
        <row r="156">
          <cell r="E156" t="str">
            <v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 путем выдачи проездных билетов</v>
          </cell>
        </row>
        <row r="157">
          <cell r="E157" t="str">
            <v>Предоставление безвозмездных субсидий многодетным семьям, признанным  нуждающимися в улучшении жилищных условий, на строительство, реконструкцию, капитальный ремонт и приобретение жилых помещений</v>
          </cell>
        </row>
        <row r="158">
          <cell r="E158" t="str">
            <v>Предоставление бесплатного питания для учащихся из многодетных семей в общеобразовательных учреждениях</v>
          </cell>
        </row>
        <row r="161">
          <cell r="E161" t="str">
            <v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v>
          </cell>
        </row>
        <row r="163">
          <cell r="E163" t="str">
            <v>Организация бухгалтерского учета в муниципальных образовательных учреждениях, подведомственных Управлению образования, деятельность прочих учреждений</v>
          </cell>
        </row>
        <row r="164">
          <cell r="E164" t="str">
            <v>Уплата прочих налогов и сборов</v>
          </cell>
        </row>
        <row r="180">
          <cell r="E180" t="str">
            <v xml:space="preserve">Организация управления муниципальной услугой «Мероприятия по социальной поддержке малоимущих и нетрудоспособных граждан, граждан, находящихся в трудной жищненной ситуации" </v>
          </cell>
        </row>
        <row r="181">
          <cell r="E181" t="str">
            <v xml:space="preserve">Организация управления муниципальной услугой «Пожарная безопасность объектов образовательных учреждений" </v>
          </cell>
        </row>
        <row r="182">
          <cell r="E182" t="str">
            <v>Организация мероприятий по развитию образования города Можги</v>
          </cell>
        </row>
        <row r="183">
          <cell r="E183" t="str">
            <v>Организация мероприятий по детскому и школьному питанию  города Можги</v>
          </cell>
        </row>
      </sheetData>
      <sheetData sheetId="1">
        <row r="20">
          <cell r="S20">
            <v>1140620.5919999999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tabSelected="1" topLeftCell="A74" zoomScale="110" zoomScaleNormal="110" workbookViewId="0">
      <selection activeCell="E76" sqref="E76"/>
    </sheetView>
  </sheetViews>
  <sheetFormatPr defaultColWidth="8.85546875" defaultRowHeight="15" x14ac:dyDescent="0.25"/>
  <cols>
    <col min="1" max="1" width="3.7109375" style="34" customWidth="1"/>
    <col min="2" max="2" width="3.5703125" style="34" customWidth="1"/>
    <col min="3" max="3" width="4.140625" style="34" customWidth="1"/>
    <col min="4" max="4" width="24.7109375" style="46" customWidth="1"/>
    <col min="5" max="9" width="8.85546875" style="34"/>
    <col min="10" max="10" width="7.85546875" style="34" customWidth="1"/>
    <col min="11" max="11" width="8.85546875" style="34"/>
    <col min="12" max="12" width="34.85546875" style="80" customWidth="1"/>
    <col min="13" max="13" width="9.28515625" style="244" hidden="1" customWidth="1"/>
    <col min="14" max="14" width="6.140625" style="244" hidden="1" customWidth="1"/>
    <col min="15" max="15" width="8.85546875" style="244" hidden="1" customWidth="1"/>
    <col min="16" max="17" width="8.85546875" style="102" customWidth="1"/>
    <col min="18" max="16384" width="8.85546875" style="34"/>
  </cols>
  <sheetData>
    <row r="1" spans="1:17" s="33" customFormat="1" x14ac:dyDescent="0.25">
      <c r="A1" s="33" t="s">
        <v>757</v>
      </c>
      <c r="D1" s="45"/>
      <c r="L1" s="79"/>
      <c r="M1" s="243"/>
      <c r="N1" s="243"/>
      <c r="O1" s="243"/>
      <c r="P1" s="101"/>
      <c r="Q1" s="101"/>
    </row>
    <row r="3" spans="1:17" ht="15.6" customHeight="1" x14ac:dyDescent="0.25">
      <c r="A3" s="34" t="s">
        <v>617</v>
      </c>
      <c r="M3" s="244" t="s">
        <v>603</v>
      </c>
      <c r="N3" s="244" t="s">
        <v>604</v>
      </c>
      <c r="O3" s="244" t="s">
        <v>605</v>
      </c>
    </row>
    <row r="4" spans="1:17" thickBot="1" x14ac:dyDescent="0.35">
      <c r="G4" s="29"/>
      <c r="H4" s="29"/>
    </row>
    <row r="5" spans="1:17" ht="34.9" customHeight="1" thickBot="1" x14ac:dyDescent="0.3">
      <c r="A5" s="322" t="s">
        <v>21</v>
      </c>
      <c r="B5" s="323"/>
      <c r="C5" s="326" t="s">
        <v>43</v>
      </c>
      <c r="D5" s="329" t="s">
        <v>171</v>
      </c>
      <c r="E5" s="326" t="s">
        <v>14</v>
      </c>
      <c r="F5" s="332" t="s">
        <v>172</v>
      </c>
      <c r="G5" s="333"/>
      <c r="H5" s="334"/>
      <c r="I5" s="326" t="s">
        <v>173</v>
      </c>
      <c r="J5" s="326" t="s">
        <v>174</v>
      </c>
      <c r="K5" s="335" t="s">
        <v>175</v>
      </c>
      <c r="L5" s="338" t="s">
        <v>176</v>
      </c>
      <c r="M5" s="245"/>
      <c r="N5" s="246">
        <f>N8+N29+N49+N62+N68+N81</f>
        <v>59.977777777777774</v>
      </c>
      <c r="O5" s="247">
        <f>O8+O29+O49+O62+O68+O81</f>
        <v>67</v>
      </c>
      <c r="P5" s="224"/>
    </row>
    <row r="6" spans="1:17" ht="22.15" customHeight="1" thickBot="1" x14ac:dyDescent="0.3">
      <c r="A6" s="324"/>
      <c r="B6" s="325"/>
      <c r="C6" s="327"/>
      <c r="D6" s="330"/>
      <c r="E6" s="327"/>
      <c r="F6" s="326" t="s">
        <v>177</v>
      </c>
      <c r="G6" s="326" t="s">
        <v>15</v>
      </c>
      <c r="H6" s="326" t="s">
        <v>178</v>
      </c>
      <c r="I6" s="327"/>
      <c r="J6" s="327"/>
      <c r="K6" s="336"/>
      <c r="L6" s="339"/>
      <c r="M6" s="245"/>
      <c r="P6" s="224"/>
    </row>
    <row r="7" spans="1:17" ht="21.6" customHeight="1" thickBot="1" x14ac:dyDescent="0.3">
      <c r="A7" s="41" t="s">
        <v>1</v>
      </c>
      <c r="B7" s="42" t="s">
        <v>2</v>
      </c>
      <c r="C7" s="328"/>
      <c r="D7" s="331"/>
      <c r="E7" s="328"/>
      <c r="F7" s="328"/>
      <c r="G7" s="328"/>
      <c r="H7" s="328"/>
      <c r="I7" s="328"/>
      <c r="J7" s="328"/>
      <c r="K7" s="337"/>
      <c r="L7" s="340"/>
      <c r="M7" s="245"/>
      <c r="P7" s="224"/>
    </row>
    <row r="8" spans="1:17" s="29" customFormat="1" ht="15.75" thickBot="1" x14ac:dyDescent="0.3">
      <c r="A8" s="168">
        <v>1</v>
      </c>
      <c r="B8" s="169">
        <v>1</v>
      </c>
      <c r="C8" s="170"/>
      <c r="D8" s="341" t="s">
        <v>64</v>
      </c>
      <c r="E8" s="342"/>
      <c r="F8" s="342"/>
      <c r="G8" s="342"/>
      <c r="H8" s="342"/>
      <c r="I8" s="342"/>
      <c r="J8" s="342"/>
      <c r="K8" s="342"/>
      <c r="L8" s="343"/>
      <c r="M8" s="248"/>
      <c r="N8" s="249">
        <f>SUM(N9:N28)</f>
        <v>18</v>
      </c>
      <c r="O8" s="250">
        <f>C28</f>
        <v>20</v>
      </c>
      <c r="P8" s="224"/>
      <c r="Q8" s="103"/>
    </row>
    <row r="9" spans="1:17" ht="102" thickBot="1" x14ac:dyDescent="0.3">
      <c r="A9" s="47">
        <v>1</v>
      </c>
      <c r="B9" s="48">
        <v>1</v>
      </c>
      <c r="C9" s="49">
        <v>1</v>
      </c>
      <c r="D9" s="50" t="s">
        <v>179</v>
      </c>
      <c r="E9" s="49" t="s">
        <v>180</v>
      </c>
      <c r="F9" s="91">
        <v>100</v>
      </c>
      <c r="G9" s="57">
        <v>100</v>
      </c>
      <c r="H9" s="57">
        <v>100</v>
      </c>
      <c r="I9" s="57">
        <v>0</v>
      </c>
      <c r="J9" s="58">
        <f>H9*100/G9</f>
        <v>100</v>
      </c>
      <c r="K9" s="58">
        <f>H9*100/F9+0</f>
        <v>100</v>
      </c>
      <c r="L9" s="81" t="s">
        <v>651</v>
      </c>
      <c r="M9" s="251">
        <f>H9/G9</f>
        <v>1</v>
      </c>
      <c r="N9" s="252">
        <f>IF(M9&gt;1,1,M9)</f>
        <v>1</v>
      </c>
      <c r="O9" s="244">
        <v>1</v>
      </c>
      <c r="P9" s="224"/>
    </row>
    <row r="10" spans="1:17" ht="135.75" thickBot="1" x14ac:dyDescent="0.3">
      <c r="A10" s="47">
        <v>1</v>
      </c>
      <c r="B10" s="48">
        <v>1</v>
      </c>
      <c r="C10" s="49">
        <v>2</v>
      </c>
      <c r="D10" s="50" t="s">
        <v>181</v>
      </c>
      <c r="E10" s="49" t="s">
        <v>180</v>
      </c>
      <c r="F10" s="91">
        <v>100</v>
      </c>
      <c r="G10" s="54">
        <v>100</v>
      </c>
      <c r="H10" s="57">
        <v>100</v>
      </c>
      <c r="I10" s="57">
        <v>0</v>
      </c>
      <c r="J10" s="58">
        <f t="shared" ref="J10:J28" si="0">H10*100/G10</f>
        <v>100</v>
      </c>
      <c r="K10" s="58">
        <f>H10*100/F10</f>
        <v>100</v>
      </c>
      <c r="L10" s="81" t="s">
        <v>707</v>
      </c>
      <c r="M10" s="251">
        <f>H10/G10</f>
        <v>1</v>
      </c>
      <c r="N10" s="253">
        <f t="shared" ref="N10:N73" si="1">IF(M10&gt;1,1,M10)</f>
        <v>1</v>
      </c>
      <c r="O10" s="244">
        <v>1</v>
      </c>
      <c r="P10" s="224"/>
    </row>
    <row r="11" spans="1:17" ht="102" thickBot="1" x14ac:dyDescent="0.3">
      <c r="A11" s="47">
        <v>1</v>
      </c>
      <c r="B11" s="48">
        <v>1</v>
      </c>
      <c r="C11" s="49">
        <v>3</v>
      </c>
      <c r="D11" s="50" t="s">
        <v>182</v>
      </c>
      <c r="E11" s="49" t="s">
        <v>180</v>
      </c>
      <c r="F11" s="57">
        <v>0</v>
      </c>
      <c r="G11" s="49">
        <v>0</v>
      </c>
      <c r="H11" s="57">
        <v>0</v>
      </c>
      <c r="I11" s="57">
        <v>0</v>
      </c>
      <c r="J11" s="58">
        <v>0</v>
      </c>
      <c r="K11" s="58">
        <v>0</v>
      </c>
      <c r="L11" s="81" t="s">
        <v>709</v>
      </c>
      <c r="M11" s="251">
        <v>1</v>
      </c>
      <c r="N11" s="253">
        <f t="shared" si="1"/>
        <v>1</v>
      </c>
      <c r="O11" s="244">
        <v>1</v>
      </c>
      <c r="P11" s="224"/>
    </row>
    <row r="12" spans="1:17" ht="124.5" thickBot="1" x14ac:dyDescent="0.3">
      <c r="A12" s="47">
        <v>1</v>
      </c>
      <c r="B12" s="48">
        <v>1</v>
      </c>
      <c r="C12" s="49">
        <v>4</v>
      </c>
      <c r="D12" s="50" t="s">
        <v>183</v>
      </c>
      <c r="E12" s="49" t="s">
        <v>180</v>
      </c>
      <c r="F12" s="57">
        <v>0</v>
      </c>
      <c r="G12" s="49">
        <v>0</v>
      </c>
      <c r="H12" s="57">
        <v>0</v>
      </c>
      <c r="I12" s="57">
        <v>0</v>
      </c>
      <c r="J12" s="58">
        <v>0</v>
      </c>
      <c r="K12" s="58">
        <v>0</v>
      </c>
      <c r="L12" s="81" t="s">
        <v>710</v>
      </c>
      <c r="M12" s="251">
        <v>1</v>
      </c>
      <c r="N12" s="253">
        <f t="shared" ref="N12" si="2">IF(M12&gt;1,1,M12)</f>
        <v>1</v>
      </c>
      <c r="O12" s="244">
        <v>2</v>
      </c>
      <c r="P12" s="224"/>
    </row>
    <row r="13" spans="1:17" ht="203.25" thickBot="1" x14ac:dyDescent="0.3">
      <c r="A13" s="47">
        <v>1</v>
      </c>
      <c r="B13" s="48">
        <v>1</v>
      </c>
      <c r="C13" s="49">
        <v>5</v>
      </c>
      <c r="D13" s="50" t="s">
        <v>184</v>
      </c>
      <c r="E13" s="49" t="s">
        <v>180</v>
      </c>
      <c r="F13" s="49">
        <v>100</v>
      </c>
      <c r="G13" s="49">
        <v>100</v>
      </c>
      <c r="H13" s="51">
        <v>100</v>
      </c>
      <c r="I13" s="51">
        <f t="shared" ref="I13:I25" si="3">G13-H13</f>
        <v>0</v>
      </c>
      <c r="J13" s="52">
        <f t="shared" si="0"/>
        <v>100</v>
      </c>
      <c r="K13" s="52">
        <v>0</v>
      </c>
      <c r="L13" s="81" t="s">
        <v>708</v>
      </c>
      <c r="M13" s="254">
        <f>H13/G13</f>
        <v>1</v>
      </c>
      <c r="N13" s="255">
        <f t="shared" si="1"/>
        <v>1</v>
      </c>
      <c r="O13" s="256">
        <v>1</v>
      </c>
      <c r="P13" s="224"/>
    </row>
    <row r="14" spans="1:17" ht="68.25" thickBot="1" x14ac:dyDescent="0.3">
      <c r="A14" s="47">
        <v>1</v>
      </c>
      <c r="B14" s="48">
        <v>1</v>
      </c>
      <c r="C14" s="49">
        <v>6</v>
      </c>
      <c r="D14" s="59" t="s">
        <v>185</v>
      </c>
      <c r="E14" s="49" t="s">
        <v>180</v>
      </c>
      <c r="F14" s="57">
        <v>81</v>
      </c>
      <c r="G14" s="55">
        <v>81</v>
      </c>
      <c r="H14" s="57">
        <v>81</v>
      </c>
      <c r="I14" s="57">
        <v>0</v>
      </c>
      <c r="J14" s="58">
        <f t="shared" si="0"/>
        <v>100</v>
      </c>
      <c r="K14" s="58">
        <v>100</v>
      </c>
      <c r="L14" s="82" t="s">
        <v>720</v>
      </c>
      <c r="M14" s="251">
        <f>H14/G14</f>
        <v>1</v>
      </c>
      <c r="N14" s="253">
        <f>IF(M14&gt;1,1,M14)</f>
        <v>1</v>
      </c>
      <c r="O14" s="244">
        <v>1</v>
      </c>
      <c r="P14" s="224"/>
    </row>
    <row r="15" spans="1:17" ht="192" thickBot="1" x14ac:dyDescent="0.3">
      <c r="A15" s="47">
        <v>1</v>
      </c>
      <c r="B15" s="48">
        <v>1</v>
      </c>
      <c r="C15" s="49">
        <v>7</v>
      </c>
      <c r="D15" s="50" t="s">
        <v>186</v>
      </c>
      <c r="E15" s="49" t="s">
        <v>180</v>
      </c>
      <c r="F15" s="49">
        <v>100</v>
      </c>
      <c r="G15" s="49">
        <v>100</v>
      </c>
      <c r="H15" s="51">
        <v>100</v>
      </c>
      <c r="I15" s="51">
        <f t="shared" si="3"/>
        <v>0</v>
      </c>
      <c r="J15" s="52">
        <f t="shared" si="0"/>
        <v>100</v>
      </c>
      <c r="K15" s="52">
        <v>0</v>
      </c>
      <c r="L15" s="81" t="s">
        <v>711</v>
      </c>
      <c r="M15" s="251">
        <f>H15/G15</f>
        <v>1</v>
      </c>
      <c r="N15" s="253">
        <f t="shared" si="1"/>
        <v>1</v>
      </c>
      <c r="O15" s="244">
        <v>1</v>
      </c>
      <c r="P15" s="224"/>
    </row>
    <row r="16" spans="1:17" ht="79.5" thickBot="1" x14ac:dyDescent="0.3">
      <c r="A16" s="47">
        <v>1</v>
      </c>
      <c r="B16" s="48">
        <v>1</v>
      </c>
      <c r="C16" s="49">
        <v>8</v>
      </c>
      <c r="D16" s="50" t="s">
        <v>187</v>
      </c>
      <c r="E16" s="49" t="s">
        <v>180</v>
      </c>
      <c r="F16" s="49">
        <v>0</v>
      </c>
      <c r="G16" s="49">
        <v>0</v>
      </c>
      <c r="H16" s="57">
        <v>0</v>
      </c>
      <c r="I16" s="57">
        <f t="shared" si="3"/>
        <v>0</v>
      </c>
      <c r="J16" s="58">
        <v>0</v>
      </c>
      <c r="K16" s="58">
        <v>0</v>
      </c>
      <c r="L16" s="81" t="s">
        <v>188</v>
      </c>
      <c r="M16" s="257">
        <v>1</v>
      </c>
      <c r="N16" s="258">
        <v>1</v>
      </c>
      <c r="O16" s="259">
        <v>1</v>
      </c>
      <c r="P16" s="224"/>
    </row>
    <row r="17" spans="1:17" ht="124.5" thickBot="1" x14ac:dyDescent="0.3">
      <c r="A17" s="47">
        <v>1</v>
      </c>
      <c r="B17" s="48">
        <v>1</v>
      </c>
      <c r="C17" s="49">
        <v>9</v>
      </c>
      <c r="D17" s="50" t="s">
        <v>189</v>
      </c>
      <c r="E17" s="49" t="s">
        <v>180</v>
      </c>
      <c r="F17" s="49">
        <v>100</v>
      </c>
      <c r="G17" s="49">
        <v>100</v>
      </c>
      <c r="H17" s="51">
        <v>100</v>
      </c>
      <c r="I17" s="51">
        <f t="shared" si="3"/>
        <v>0</v>
      </c>
      <c r="J17" s="52">
        <f t="shared" si="0"/>
        <v>100</v>
      </c>
      <c r="K17" s="52">
        <v>0</v>
      </c>
      <c r="L17" s="81" t="s">
        <v>712</v>
      </c>
      <c r="M17" s="251">
        <f>H17/G17</f>
        <v>1</v>
      </c>
      <c r="N17" s="253">
        <f t="shared" si="1"/>
        <v>1</v>
      </c>
      <c r="O17" s="244">
        <v>1</v>
      </c>
      <c r="P17" s="224"/>
    </row>
    <row r="18" spans="1:17" ht="102" thickBot="1" x14ac:dyDescent="0.3">
      <c r="A18" s="47">
        <v>1</v>
      </c>
      <c r="B18" s="48">
        <v>1</v>
      </c>
      <c r="C18" s="49">
        <v>10</v>
      </c>
      <c r="D18" s="50" t="s">
        <v>190</v>
      </c>
      <c r="E18" s="49" t="s">
        <v>180</v>
      </c>
      <c r="F18" s="54">
        <v>0</v>
      </c>
      <c r="G18" s="54">
        <v>0</v>
      </c>
      <c r="H18" s="51">
        <v>0</v>
      </c>
      <c r="I18" s="51">
        <v>0</v>
      </c>
      <c r="J18" s="52">
        <v>100</v>
      </c>
      <c r="K18" s="52">
        <v>0</v>
      </c>
      <c r="L18" s="81" t="s">
        <v>713</v>
      </c>
      <c r="M18" s="251">
        <v>1</v>
      </c>
      <c r="N18" s="253">
        <v>1</v>
      </c>
      <c r="O18" s="244">
        <v>1</v>
      </c>
      <c r="P18" s="224"/>
    </row>
    <row r="19" spans="1:17" s="29" customFormat="1" ht="57" thickBot="1" x14ac:dyDescent="0.3">
      <c r="A19" s="60">
        <v>1</v>
      </c>
      <c r="B19" s="61">
        <v>1</v>
      </c>
      <c r="C19" s="55">
        <v>11</v>
      </c>
      <c r="D19" s="59" t="s">
        <v>191</v>
      </c>
      <c r="E19" s="55" t="s">
        <v>192</v>
      </c>
      <c r="F19" s="134">
        <v>19517</v>
      </c>
      <c r="G19" s="133">
        <v>19517</v>
      </c>
      <c r="H19" s="134">
        <v>22077</v>
      </c>
      <c r="I19" s="57">
        <f t="shared" si="3"/>
        <v>-2560</v>
      </c>
      <c r="J19" s="58">
        <f>H19*100/G19</f>
        <v>113.11676999538864</v>
      </c>
      <c r="K19" s="58">
        <f>H19*100/F19</f>
        <v>113.11676999538864</v>
      </c>
      <c r="L19" s="82" t="s">
        <v>803</v>
      </c>
      <c r="M19" s="260">
        <f>H19/G19</f>
        <v>1.1311676999538864</v>
      </c>
      <c r="N19" s="261">
        <f>IF(M19&gt;1,1,M19)</f>
        <v>1</v>
      </c>
      <c r="O19" s="259">
        <v>1</v>
      </c>
      <c r="P19" s="224"/>
      <c r="Q19" s="103"/>
    </row>
    <row r="20" spans="1:17" ht="57" thickBot="1" x14ac:dyDescent="0.3">
      <c r="A20" s="47">
        <v>1</v>
      </c>
      <c r="B20" s="48">
        <v>1</v>
      </c>
      <c r="C20" s="49">
        <v>12</v>
      </c>
      <c r="D20" s="50" t="s">
        <v>193</v>
      </c>
      <c r="E20" s="49" t="s">
        <v>180</v>
      </c>
      <c r="F20" s="49">
        <v>100</v>
      </c>
      <c r="G20" s="49">
        <v>100</v>
      </c>
      <c r="H20" s="51">
        <v>100</v>
      </c>
      <c r="I20" s="51">
        <f t="shared" si="3"/>
        <v>0</v>
      </c>
      <c r="J20" s="52">
        <f t="shared" si="0"/>
        <v>100</v>
      </c>
      <c r="K20" s="52">
        <f t="shared" ref="K20:K28" si="4">H20*100/F20</f>
        <v>100</v>
      </c>
      <c r="L20" s="81" t="s">
        <v>714</v>
      </c>
      <c r="M20" s="251">
        <f>H20/G20</f>
        <v>1</v>
      </c>
      <c r="N20" s="253">
        <f t="shared" si="1"/>
        <v>1</v>
      </c>
      <c r="O20" s="244">
        <v>1</v>
      </c>
      <c r="P20" s="224"/>
    </row>
    <row r="21" spans="1:17" ht="135.75" thickBot="1" x14ac:dyDescent="0.3">
      <c r="A21" s="47">
        <v>1</v>
      </c>
      <c r="B21" s="48">
        <v>1</v>
      </c>
      <c r="C21" s="49">
        <v>13</v>
      </c>
      <c r="D21" s="50" t="s">
        <v>194</v>
      </c>
      <c r="E21" s="49" t="s">
        <v>180</v>
      </c>
      <c r="F21" s="57">
        <v>68</v>
      </c>
      <c r="G21" s="49">
        <v>68</v>
      </c>
      <c r="H21" s="57">
        <v>68</v>
      </c>
      <c r="I21" s="57">
        <v>0</v>
      </c>
      <c r="J21" s="58">
        <f t="shared" si="0"/>
        <v>100</v>
      </c>
      <c r="K21" s="58">
        <f t="shared" si="4"/>
        <v>100</v>
      </c>
      <c r="L21" s="82" t="s">
        <v>721</v>
      </c>
      <c r="M21" s="251">
        <f>H21/G21</f>
        <v>1</v>
      </c>
      <c r="N21" s="253">
        <f t="shared" si="1"/>
        <v>1</v>
      </c>
      <c r="O21" s="244">
        <v>1</v>
      </c>
      <c r="P21" s="224"/>
    </row>
    <row r="22" spans="1:17" ht="68.25" thickBot="1" x14ac:dyDescent="0.3">
      <c r="A22" s="47">
        <v>1</v>
      </c>
      <c r="B22" s="48">
        <v>1</v>
      </c>
      <c r="C22" s="49">
        <v>14</v>
      </c>
      <c r="D22" s="50" t="s">
        <v>195</v>
      </c>
      <c r="E22" s="49" t="s">
        <v>180</v>
      </c>
      <c r="F22" s="49">
        <v>100</v>
      </c>
      <c r="G22" s="49">
        <v>100</v>
      </c>
      <c r="H22" s="51">
        <v>100</v>
      </c>
      <c r="I22" s="51">
        <f t="shared" si="3"/>
        <v>0</v>
      </c>
      <c r="J22" s="52">
        <f t="shared" si="0"/>
        <v>100</v>
      </c>
      <c r="K22" s="52">
        <f t="shared" si="4"/>
        <v>100</v>
      </c>
      <c r="L22" s="81" t="s">
        <v>715</v>
      </c>
      <c r="M22" s="251">
        <f>H22/G22</f>
        <v>1</v>
      </c>
      <c r="N22" s="253">
        <f t="shared" si="1"/>
        <v>1</v>
      </c>
      <c r="O22" s="244">
        <v>1</v>
      </c>
      <c r="P22" s="224"/>
    </row>
    <row r="23" spans="1:17" ht="68.25" thickBot="1" x14ac:dyDescent="0.3">
      <c r="A23" s="47">
        <v>1</v>
      </c>
      <c r="B23" s="48">
        <v>1</v>
      </c>
      <c r="C23" s="49">
        <v>15</v>
      </c>
      <c r="D23" s="50" t="s">
        <v>196</v>
      </c>
      <c r="E23" s="49" t="s">
        <v>180</v>
      </c>
      <c r="F23" s="49">
        <v>100</v>
      </c>
      <c r="G23" s="49">
        <v>100</v>
      </c>
      <c r="H23" s="51">
        <v>100</v>
      </c>
      <c r="I23" s="51">
        <f t="shared" si="3"/>
        <v>0</v>
      </c>
      <c r="J23" s="52">
        <f t="shared" si="0"/>
        <v>100</v>
      </c>
      <c r="K23" s="52">
        <f>H23*100/F23</f>
        <v>100</v>
      </c>
      <c r="L23" s="81" t="s">
        <v>716</v>
      </c>
      <c r="M23" s="251">
        <f t="shared" ref="M23:M27" si="5">H23/G23</f>
        <v>1</v>
      </c>
      <c r="N23" s="253">
        <f t="shared" si="1"/>
        <v>1</v>
      </c>
      <c r="O23" s="244">
        <v>1</v>
      </c>
      <c r="P23" s="224"/>
    </row>
    <row r="24" spans="1:17" s="29" customFormat="1" ht="124.5" thickBot="1" x14ac:dyDescent="0.3">
      <c r="A24" s="60">
        <v>1</v>
      </c>
      <c r="B24" s="61">
        <v>1</v>
      </c>
      <c r="C24" s="55">
        <v>16</v>
      </c>
      <c r="D24" s="59" t="s">
        <v>197</v>
      </c>
      <c r="E24" s="55" t="s">
        <v>180</v>
      </c>
      <c r="F24" s="55">
        <v>0</v>
      </c>
      <c r="G24" s="55">
        <v>100</v>
      </c>
      <c r="H24" s="56">
        <v>0</v>
      </c>
      <c r="I24" s="57">
        <f t="shared" si="3"/>
        <v>100</v>
      </c>
      <c r="J24" s="58">
        <f t="shared" si="0"/>
        <v>0</v>
      </c>
      <c r="K24" s="58">
        <v>0</v>
      </c>
      <c r="L24" s="82" t="s">
        <v>717</v>
      </c>
      <c r="M24" s="257">
        <f t="shared" si="5"/>
        <v>0</v>
      </c>
      <c r="N24" s="258">
        <f t="shared" si="1"/>
        <v>0</v>
      </c>
      <c r="O24" s="259">
        <v>1</v>
      </c>
      <c r="P24" s="224"/>
      <c r="Q24" s="103"/>
    </row>
    <row r="25" spans="1:17" ht="45.75" thickBot="1" x14ac:dyDescent="0.3">
      <c r="A25" s="47">
        <v>1</v>
      </c>
      <c r="B25" s="48">
        <v>1</v>
      </c>
      <c r="C25" s="49">
        <v>17</v>
      </c>
      <c r="D25" s="50" t="s">
        <v>198</v>
      </c>
      <c r="E25" s="49" t="s">
        <v>180</v>
      </c>
      <c r="F25" s="91">
        <v>70</v>
      </c>
      <c r="G25" s="49">
        <v>70</v>
      </c>
      <c r="H25" s="57">
        <v>70</v>
      </c>
      <c r="I25" s="57">
        <f t="shared" si="3"/>
        <v>0</v>
      </c>
      <c r="J25" s="58">
        <f t="shared" si="0"/>
        <v>100</v>
      </c>
      <c r="K25" s="58">
        <f t="shared" si="4"/>
        <v>100</v>
      </c>
      <c r="L25" s="81" t="s">
        <v>718</v>
      </c>
      <c r="M25" s="251">
        <f t="shared" si="5"/>
        <v>1</v>
      </c>
      <c r="N25" s="253">
        <f t="shared" si="1"/>
        <v>1</v>
      </c>
      <c r="O25" s="244">
        <v>1</v>
      </c>
      <c r="P25" s="224"/>
    </row>
    <row r="26" spans="1:17" ht="25.5" thickBot="1" x14ac:dyDescent="0.3">
      <c r="A26" s="60">
        <v>1</v>
      </c>
      <c r="B26" s="61">
        <v>1</v>
      </c>
      <c r="C26" s="55">
        <v>18</v>
      </c>
      <c r="D26" s="59" t="s">
        <v>199</v>
      </c>
      <c r="E26" s="55" t="s">
        <v>200</v>
      </c>
      <c r="F26" s="55">
        <v>0</v>
      </c>
      <c r="G26" s="55">
        <v>0</v>
      </c>
      <c r="H26" s="57">
        <v>0</v>
      </c>
      <c r="I26" s="57">
        <v>0</v>
      </c>
      <c r="J26" s="58">
        <v>0</v>
      </c>
      <c r="K26" s="58">
        <v>0</v>
      </c>
      <c r="L26" s="82" t="s">
        <v>719</v>
      </c>
      <c r="M26" s="251">
        <v>0</v>
      </c>
      <c r="N26" s="253">
        <f t="shared" si="1"/>
        <v>0</v>
      </c>
      <c r="O26" s="244">
        <v>0</v>
      </c>
      <c r="P26" s="224"/>
    </row>
    <row r="27" spans="1:17" ht="68.25" thickBot="1" x14ac:dyDescent="0.3">
      <c r="A27" s="47">
        <v>1</v>
      </c>
      <c r="B27" s="48">
        <v>1</v>
      </c>
      <c r="C27" s="49">
        <v>19</v>
      </c>
      <c r="D27" s="50" t="s">
        <v>201</v>
      </c>
      <c r="E27" s="49" t="s">
        <v>180</v>
      </c>
      <c r="F27" s="57">
        <v>95.9</v>
      </c>
      <c r="G27" s="49">
        <v>95.9</v>
      </c>
      <c r="H27" s="57">
        <v>95.9</v>
      </c>
      <c r="I27" s="57">
        <v>0</v>
      </c>
      <c r="J27" s="58">
        <f t="shared" si="0"/>
        <v>100</v>
      </c>
      <c r="K27" s="58">
        <f t="shared" si="4"/>
        <v>100</v>
      </c>
      <c r="L27" s="81" t="s">
        <v>804</v>
      </c>
      <c r="M27" s="251">
        <f t="shared" si="5"/>
        <v>1</v>
      </c>
      <c r="N27" s="253">
        <f t="shared" si="1"/>
        <v>1</v>
      </c>
      <c r="O27" s="244">
        <v>1</v>
      </c>
      <c r="P27" s="224"/>
    </row>
    <row r="28" spans="1:17" ht="57" thickBot="1" x14ac:dyDescent="0.3">
      <c r="A28" s="47">
        <v>1</v>
      </c>
      <c r="B28" s="48">
        <v>1</v>
      </c>
      <c r="C28" s="49">
        <v>20</v>
      </c>
      <c r="D28" s="50" t="s">
        <v>202</v>
      </c>
      <c r="E28" s="49" t="s">
        <v>180</v>
      </c>
      <c r="F28" s="91">
        <v>80</v>
      </c>
      <c r="G28" s="49">
        <v>80</v>
      </c>
      <c r="H28" s="57">
        <v>80</v>
      </c>
      <c r="I28" s="57">
        <v>0</v>
      </c>
      <c r="J28" s="58">
        <f t="shared" si="0"/>
        <v>100</v>
      </c>
      <c r="K28" s="58">
        <f t="shared" si="4"/>
        <v>100</v>
      </c>
      <c r="L28" s="81" t="s">
        <v>722</v>
      </c>
      <c r="M28" s="251">
        <f>H28/G28</f>
        <v>1</v>
      </c>
      <c r="N28" s="253">
        <f t="shared" si="1"/>
        <v>1</v>
      </c>
      <c r="O28" s="244">
        <v>1</v>
      </c>
      <c r="P28" s="224"/>
    </row>
    <row r="29" spans="1:17" s="29" customFormat="1" ht="15.75" thickBot="1" x14ac:dyDescent="0.3">
      <c r="A29" s="171">
        <v>1</v>
      </c>
      <c r="B29" s="172">
        <v>2</v>
      </c>
      <c r="C29" s="70"/>
      <c r="D29" s="344" t="s">
        <v>69</v>
      </c>
      <c r="E29" s="345"/>
      <c r="F29" s="345"/>
      <c r="G29" s="345"/>
      <c r="H29" s="345"/>
      <c r="I29" s="345"/>
      <c r="J29" s="345"/>
      <c r="K29" s="345"/>
      <c r="L29" s="346"/>
      <c r="M29" s="257"/>
      <c r="N29" s="262">
        <f>SUM(N30:N48)</f>
        <v>17.977777777777778</v>
      </c>
      <c r="O29" s="250">
        <f>C48</f>
        <v>19</v>
      </c>
      <c r="P29" s="224"/>
      <c r="Q29" s="103"/>
    </row>
    <row r="30" spans="1:17" ht="135.75" thickBot="1" x14ac:dyDescent="0.3">
      <c r="A30" s="314">
        <v>1</v>
      </c>
      <c r="B30" s="348">
        <v>2</v>
      </c>
      <c r="C30" s="42">
        <v>1</v>
      </c>
      <c r="D30" s="53" t="s">
        <v>203</v>
      </c>
      <c r="E30" s="42" t="s">
        <v>180</v>
      </c>
      <c r="F30" s="42">
        <v>100</v>
      </c>
      <c r="G30" s="42">
        <v>98.9</v>
      </c>
      <c r="H30" s="42">
        <v>100</v>
      </c>
      <c r="I30" s="51">
        <v>1.1000000000000001</v>
      </c>
      <c r="J30" s="52">
        <f t="shared" ref="J30" si="6">H30*100/G30</f>
        <v>101.11223458038423</v>
      </c>
      <c r="K30" s="52">
        <f t="shared" ref="K30" si="7">H30*100/F30</f>
        <v>100</v>
      </c>
      <c r="L30" s="83" t="s">
        <v>723</v>
      </c>
      <c r="M30" s="251">
        <f>H30/G30</f>
        <v>1.0111223458038423</v>
      </c>
      <c r="N30" s="253">
        <f t="shared" si="1"/>
        <v>1</v>
      </c>
      <c r="O30" s="244">
        <v>1</v>
      </c>
      <c r="P30" s="224"/>
    </row>
    <row r="31" spans="1:17" ht="113.25" thickBot="1" x14ac:dyDescent="0.3">
      <c r="A31" s="347"/>
      <c r="B31" s="349"/>
      <c r="C31" s="42">
        <v>2</v>
      </c>
      <c r="D31" s="100" t="s">
        <v>204</v>
      </c>
      <c r="E31" s="74" t="s">
        <v>180</v>
      </c>
      <c r="F31" s="74">
        <v>0</v>
      </c>
      <c r="G31" s="74">
        <v>1.5</v>
      </c>
      <c r="H31" s="42">
        <v>0</v>
      </c>
      <c r="I31" s="51">
        <v>-1.5</v>
      </c>
      <c r="J31" s="52">
        <v>100</v>
      </c>
      <c r="K31" s="52">
        <v>100</v>
      </c>
      <c r="L31" s="83" t="s">
        <v>724</v>
      </c>
      <c r="M31" s="251">
        <v>1</v>
      </c>
      <c r="N31" s="253">
        <f t="shared" si="1"/>
        <v>1</v>
      </c>
      <c r="O31" s="244">
        <v>1</v>
      </c>
      <c r="P31" s="224"/>
    </row>
    <row r="32" spans="1:17" ht="90.75" thickBot="1" x14ac:dyDescent="0.3">
      <c r="A32" s="315"/>
      <c r="B32" s="350"/>
      <c r="C32" s="42">
        <v>3</v>
      </c>
      <c r="D32" s="43" t="s">
        <v>205</v>
      </c>
      <c r="E32" s="42" t="s">
        <v>180</v>
      </c>
      <c r="F32" s="42">
        <v>96.7</v>
      </c>
      <c r="G32" s="42">
        <v>100</v>
      </c>
      <c r="H32" s="42">
        <v>100</v>
      </c>
      <c r="I32" s="51">
        <v>0</v>
      </c>
      <c r="J32" s="52">
        <f t="shared" ref="J32:J48" si="8">H32*100/G32</f>
        <v>100</v>
      </c>
      <c r="K32" s="52">
        <f t="shared" ref="K32:K48" si="9">H32*100/F32</f>
        <v>103.41261633919338</v>
      </c>
      <c r="L32" s="83" t="s">
        <v>725</v>
      </c>
      <c r="M32" s="251">
        <f>H32/G32</f>
        <v>1</v>
      </c>
      <c r="N32" s="253">
        <f t="shared" si="1"/>
        <v>1</v>
      </c>
      <c r="O32" s="244">
        <v>1</v>
      </c>
      <c r="P32" s="224"/>
    </row>
    <row r="33" spans="1:23" ht="102" thickBot="1" x14ac:dyDescent="0.3">
      <c r="A33" s="62">
        <v>1</v>
      </c>
      <c r="B33" s="63">
        <v>2</v>
      </c>
      <c r="C33" s="48">
        <v>4</v>
      </c>
      <c r="D33" s="64" t="s">
        <v>206</v>
      </c>
      <c r="E33" s="48" t="s">
        <v>180</v>
      </c>
      <c r="F33" s="65">
        <v>12.5</v>
      </c>
      <c r="G33" s="65">
        <v>12.5</v>
      </c>
      <c r="H33" s="42">
        <v>12.5</v>
      </c>
      <c r="I33" s="51">
        <f t="shared" ref="I33:I47" si="10">G33-H33</f>
        <v>0</v>
      </c>
      <c r="J33" s="52">
        <f t="shared" si="8"/>
        <v>100</v>
      </c>
      <c r="K33" s="52">
        <f t="shared" si="9"/>
        <v>100</v>
      </c>
      <c r="L33" s="83" t="s">
        <v>726</v>
      </c>
      <c r="M33" s="251">
        <f>G33/H33</f>
        <v>1</v>
      </c>
      <c r="N33" s="253">
        <f t="shared" si="1"/>
        <v>1</v>
      </c>
      <c r="O33" s="244">
        <v>1</v>
      </c>
      <c r="P33" s="224"/>
    </row>
    <row r="34" spans="1:23" ht="90.75" thickBot="1" x14ac:dyDescent="0.3">
      <c r="A34" s="62">
        <v>1</v>
      </c>
      <c r="B34" s="63">
        <v>2</v>
      </c>
      <c r="C34" s="48">
        <v>5</v>
      </c>
      <c r="D34" s="64" t="s">
        <v>207</v>
      </c>
      <c r="E34" s="48" t="s">
        <v>180</v>
      </c>
      <c r="F34" s="42">
        <v>96.98</v>
      </c>
      <c r="G34" s="48">
        <v>94.7</v>
      </c>
      <c r="H34" s="42">
        <v>94.7</v>
      </c>
      <c r="I34" s="51">
        <v>2.2799999999999998</v>
      </c>
      <c r="J34" s="52">
        <f t="shared" si="8"/>
        <v>100</v>
      </c>
      <c r="K34" s="52">
        <f t="shared" si="9"/>
        <v>97.648999793771907</v>
      </c>
      <c r="L34" s="83" t="s">
        <v>727</v>
      </c>
      <c r="M34" s="251">
        <f>H34/G34</f>
        <v>1</v>
      </c>
      <c r="N34" s="253">
        <f t="shared" si="1"/>
        <v>1</v>
      </c>
      <c r="O34" s="244">
        <v>1</v>
      </c>
      <c r="P34" s="224"/>
    </row>
    <row r="35" spans="1:23" ht="68.25" thickBot="1" x14ac:dyDescent="0.3">
      <c r="A35" s="62">
        <v>1</v>
      </c>
      <c r="B35" s="63">
        <v>2</v>
      </c>
      <c r="C35" s="48">
        <v>6</v>
      </c>
      <c r="D35" s="64" t="s">
        <v>208</v>
      </c>
      <c r="E35" s="48" t="s">
        <v>180</v>
      </c>
      <c r="F35" s="42">
        <v>84</v>
      </c>
      <c r="G35" s="65">
        <v>84</v>
      </c>
      <c r="H35" s="42">
        <v>84</v>
      </c>
      <c r="I35" s="51">
        <v>0</v>
      </c>
      <c r="J35" s="52">
        <f t="shared" si="8"/>
        <v>100</v>
      </c>
      <c r="K35" s="52">
        <f t="shared" si="9"/>
        <v>100</v>
      </c>
      <c r="L35" s="83" t="s">
        <v>728</v>
      </c>
      <c r="M35" s="251">
        <f>H35/G35</f>
        <v>1</v>
      </c>
      <c r="N35" s="253">
        <f t="shared" si="1"/>
        <v>1</v>
      </c>
      <c r="O35" s="244">
        <v>1</v>
      </c>
      <c r="P35" s="224"/>
    </row>
    <row r="36" spans="1:23" ht="102" thickBot="1" x14ac:dyDescent="0.3">
      <c r="A36" s="62">
        <v>1</v>
      </c>
      <c r="B36" s="63">
        <v>2</v>
      </c>
      <c r="C36" s="48">
        <v>7</v>
      </c>
      <c r="D36" s="64" t="s">
        <v>209</v>
      </c>
      <c r="E36" s="48" t="s">
        <v>180</v>
      </c>
      <c r="F36" s="42">
        <v>22.1</v>
      </c>
      <c r="G36" s="65">
        <v>31.3</v>
      </c>
      <c r="H36" s="42">
        <v>29.5</v>
      </c>
      <c r="I36" s="51">
        <v>1.8</v>
      </c>
      <c r="J36" s="52">
        <f t="shared" si="8"/>
        <v>94.249201277955265</v>
      </c>
      <c r="K36" s="52">
        <f>H36*100/F36</f>
        <v>133.4841628959276</v>
      </c>
      <c r="L36" s="83" t="s">
        <v>729</v>
      </c>
      <c r="M36" s="251">
        <f>G36/H36</f>
        <v>1.0610169491525423</v>
      </c>
      <c r="N36" s="253">
        <f t="shared" si="1"/>
        <v>1</v>
      </c>
      <c r="O36" s="244">
        <v>1</v>
      </c>
      <c r="P36" s="224"/>
    </row>
    <row r="37" spans="1:23" ht="45.75" thickBot="1" x14ac:dyDescent="0.3">
      <c r="A37" s="62">
        <v>1</v>
      </c>
      <c r="B37" s="63">
        <v>2</v>
      </c>
      <c r="C37" s="48">
        <v>8</v>
      </c>
      <c r="D37" s="64" t="s">
        <v>210</v>
      </c>
      <c r="E37" s="48" t="s">
        <v>180</v>
      </c>
      <c r="F37" s="42">
        <v>88</v>
      </c>
      <c r="G37" s="42">
        <v>90</v>
      </c>
      <c r="H37" s="42">
        <v>88</v>
      </c>
      <c r="I37" s="51">
        <v>2</v>
      </c>
      <c r="J37" s="52">
        <f t="shared" si="8"/>
        <v>97.777777777777771</v>
      </c>
      <c r="K37" s="52">
        <f t="shared" si="9"/>
        <v>100</v>
      </c>
      <c r="L37" s="83" t="s">
        <v>730</v>
      </c>
      <c r="M37" s="251">
        <f>H37/G37</f>
        <v>0.97777777777777775</v>
      </c>
      <c r="N37" s="253">
        <f t="shared" si="1"/>
        <v>0.97777777777777775</v>
      </c>
      <c r="O37" s="244">
        <v>1</v>
      </c>
      <c r="P37" s="224"/>
    </row>
    <row r="38" spans="1:23" s="29" customFormat="1" ht="57" thickBot="1" x14ac:dyDescent="0.3">
      <c r="A38" s="66">
        <v>1</v>
      </c>
      <c r="B38" s="67">
        <v>2</v>
      </c>
      <c r="C38" s="61">
        <v>9</v>
      </c>
      <c r="D38" s="68" t="s">
        <v>211</v>
      </c>
      <c r="E38" s="61" t="s">
        <v>212</v>
      </c>
      <c r="F38" s="133">
        <v>31155</v>
      </c>
      <c r="G38" s="133">
        <f>F38</f>
        <v>31155</v>
      </c>
      <c r="H38" s="134">
        <v>36359</v>
      </c>
      <c r="I38" s="135">
        <f>G38-H38</f>
        <v>-5204</v>
      </c>
      <c r="J38" s="136">
        <f>H38*100/G38</f>
        <v>116.70357887979458</v>
      </c>
      <c r="K38" s="136">
        <f t="shared" si="9"/>
        <v>116.70357887979458</v>
      </c>
      <c r="L38" s="82" t="s">
        <v>805</v>
      </c>
      <c r="M38" s="257">
        <f t="shared" ref="M38:M48" si="11">H38/G38</f>
        <v>1.1670357887979457</v>
      </c>
      <c r="N38" s="258">
        <f t="shared" si="1"/>
        <v>1</v>
      </c>
      <c r="O38" s="244">
        <v>1</v>
      </c>
      <c r="P38" s="224"/>
      <c r="Q38" s="103"/>
    </row>
    <row r="39" spans="1:23" ht="68.25" thickBot="1" x14ac:dyDescent="0.3">
      <c r="A39" s="62">
        <v>1</v>
      </c>
      <c r="B39" s="63">
        <v>2</v>
      </c>
      <c r="C39" s="48">
        <v>10</v>
      </c>
      <c r="D39" s="64" t="s">
        <v>213</v>
      </c>
      <c r="E39" s="48" t="s">
        <v>180</v>
      </c>
      <c r="F39" s="48">
        <v>100</v>
      </c>
      <c r="G39" s="48">
        <v>100</v>
      </c>
      <c r="H39" s="42">
        <v>100</v>
      </c>
      <c r="I39" s="51">
        <f t="shared" si="10"/>
        <v>0</v>
      </c>
      <c r="J39" s="52">
        <f t="shared" si="8"/>
        <v>100</v>
      </c>
      <c r="K39" s="52">
        <f t="shared" si="9"/>
        <v>100</v>
      </c>
      <c r="L39" s="83" t="s">
        <v>731</v>
      </c>
      <c r="M39" s="251">
        <f t="shared" si="11"/>
        <v>1</v>
      </c>
      <c r="N39" s="253">
        <f t="shared" si="1"/>
        <v>1</v>
      </c>
      <c r="O39" s="244">
        <v>1</v>
      </c>
      <c r="P39" s="224"/>
    </row>
    <row r="40" spans="1:23" ht="90.75" thickBot="1" x14ac:dyDescent="0.3">
      <c r="A40" s="62">
        <v>1</v>
      </c>
      <c r="B40" s="63">
        <v>2</v>
      </c>
      <c r="C40" s="48">
        <v>11</v>
      </c>
      <c r="D40" s="64" t="s">
        <v>214</v>
      </c>
      <c r="E40" s="48" t="s">
        <v>180</v>
      </c>
      <c r="F40" s="42">
        <v>20.8</v>
      </c>
      <c r="G40" s="73">
        <v>21</v>
      </c>
      <c r="H40" s="42">
        <v>21</v>
      </c>
      <c r="I40" s="57">
        <v>0</v>
      </c>
      <c r="J40" s="58">
        <f t="shared" si="8"/>
        <v>100</v>
      </c>
      <c r="K40" s="58">
        <f t="shared" si="9"/>
        <v>100.96153846153845</v>
      </c>
      <c r="L40" s="83" t="s">
        <v>732</v>
      </c>
      <c r="M40" s="251">
        <f t="shared" si="11"/>
        <v>1</v>
      </c>
      <c r="N40" s="253">
        <f t="shared" si="1"/>
        <v>1</v>
      </c>
      <c r="O40" s="244">
        <v>1</v>
      </c>
      <c r="P40" s="224"/>
    </row>
    <row r="41" spans="1:23" ht="68.25" thickBot="1" x14ac:dyDescent="0.3">
      <c r="A41" s="62">
        <v>1</v>
      </c>
      <c r="B41" s="63">
        <v>2</v>
      </c>
      <c r="C41" s="48">
        <v>12</v>
      </c>
      <c r="D41" s="64" t="s">
        <v>215</v>
      </c>
      <c r="E41" s="48" t="s">
        <v>180</v>
      </c>
      <c r="F41" s="65">
        <v>100</v>
      </c>
      <c r="G41" s="65">
        <v>100</v>
      </c>
      <c r="H41" s="42">
        <v>100</v>
      </c>
      <c r="I41" s="51">
        <f t="shared" si="10"/>
        <v>0</v>
      </c>
      <c r="J41" s="52">
        <f t="shared" si="8"/>
        <v>100</v>
      </c>
      <c r="K41" s="52">
        <f t="shared" si="9"/>
        <v>100</v>
      </c>
      <c r="L41" s="83" t="s">
        <v>733</v>
      </c>
      <c r="M41" s="251">
        <f t="shared" si="11"/>
        <v>1</v>
      </c>
      <c r="N41" s="253">
        <f t="shared" si="1"/>
        <v>1</v>
      </c>
      <c r="O41" s="244">
        <v>1</v>
      </c>
      <c r="P41" s="224"/>
    </row>
    <row r="42" spans="1:23" ht="57" thickBot="1" x14ac:dyDescent="0.3">
      <c r="A42" s="62">
        <v>1</v>
      </c>
      <c r="B42" s="63">
        <v>2</v>
      </c>
      <c r="C42" s="48">
        <v>13</v>
      </c>
      <c r="D42" s="64" t="s">
        <v>216</v>
      </c>
      <c r="E42" s="48" t="s">
        <v>180</v>
      </c>
      <c r="F42" s="65">
        <v>100</v>
      </c>
      <c r="G42" s="65">
        <v>100</v>
      </c>
      <c r="H42" s="42">
        <v>100</v>
      </c>
      <c r="I42" s="51">
        <f t="shared" si="10"/>
        <v>0</v>
      </c>
      <c r="J42" s="52">
        <f t="shared" si="8"/>
        <v>100</v>
      </c>
      <c r="K42" s="52">
        <f t="shared" si="9"/>
        <v>100</v>
      </c>
      <c r="L42" s="83" t="s">
        <v>734</v>
      </c>
      <c r="M42" s="251">
        <f t="shared" si="11"/>
        <v>1</v>
      </c>
      <c r="N42" s="253">
        <f t="shared" si="1"/>
        <v>1</v>
      </c>
      <c r="O42" s="244">
        <v>1</v>
      </c>
      <c r="P42" s="224"/>
    </row>
    <row r="43" spans="1:23" ht="124.5" thickBot="1" x14ac:dyDescent="0.3">
      <c r="A43" s="62">
        <v>1</v>
      </c>
      <c r="B43" s="63">
        <v>2</v>
      </c>
      <c r="C43" s="48">
        <v>14</v>
      </c>
      <c r="D43" s="64" t="s">
        <v>217</v>
      </c>
      <c r="E43" s="48" t="s">
        <v>180</v>
      </c>
      <c r="F43" s="65">
        <v>0</v>
      </c>
      <c r="G43" s="65">
        <v>100</v>
      </c>
      <c r="H43" s="69">
        <v>0</v>
      </c>
      <c r="I43" s="51">
        <f t="shared" si="10"/>
        <v>100</v>
      </c>
      <c r="J43" s="52">
        <f t="shared" si="8"/>
        <v>0</v>
      </c>
      <c r="K43" s="52">
        <v>0</v>
      </c>
      <c r="L43" s="83" t="s">
        <v>717</v>
      </c>
      <c r="M43" s="251">
        <f t="shared" si="11"/>
        <v>0</v>
      </c>
      <c r="N43" s="253">
        <f t="shared" si="1"/>
        <v>0</v>
      </c>
      <c r="O43" s="244">
        <v>1</v>
      </c>
      <c r="P43" s="224"/>
    </row>
    <row r="44" spans="1:23" s="39" customFormat="1" ht="69.599999999999994" customHeight="1" thickBot="1" x14ac:dyDescent="0.3">
      <c r="A44" s="66">
        <v>1</v>
      </c>
      <c r="B44" s="67">
        <v>2</v>
      </c>
      <c r="C44" s="61">
        <v>15</v>
      </c>
      <c r="D44" s="68" t="s">
        <v>218</v>
      </c>
      <c r="E44" s="61" t="s">
        <v>81</v>
      </c>
      <c r="F44" s="74">
        <v>45</v>
      </c>
      <c r="G44" s="73">
        <v>46</v>
      </c>
      <c r="H44" s="74">
        <v>46</v>
      </c>
      <c r="I44" s="57">
        <f t="shared" si="10"/>
        <v>0</v>
      </c>
      <c r="J44" s="58">
        <f t="shared" si="8"/>
        <v>100</v>
      </c>
      <c r="K44" s="58">
        <f t="shared" si="9"/>
        <v>102.22222222222223</v>
      </c>
      <c r="L44" s="84" t="s">
        <v>735</v>
      </c>
      <c r="M44" s="257">
        <f t="shared" si="11"/>
        <v>1</v>
      </c>
      <c r="N44" s="258">
        <f t="shared" si="1"/>
        <v>1</v>
      </c>
      <c r="O44" s="244">
        <v>1</v>
      </c>
      <c r="P44" s="224"/>
      <c r="Q44" s="103"/>
      <c r="R44" s="29"/>
      <c r="S44" s="29"/>
      <c r="T44" s="29"/>
      <c r="U44" s="29"/>
      <c r="V44" s="29"/>
      <c r="W44" s="29"/>
    </row>
    <row r="45" spans="1:23" s="29" customFormat="1" ht="57" customHeight="1" thickBot="1" x14ac:dyDescent="0.3">
      <c r="A45" s="66">
        <v>1</v>
      </c>
      <c r="B45" s="67">
        <v>2</v>
      </c>
      <c r="C45" s="61">
        <v>16</v>
      </c>
      <c r="D45" s="68" t="s">
        <v>219</v>
      </c>
      <c r="E45" s="61" t="s">
        <v>192</v>
      </c>
      <c r="F45" s="134">
        <v>26213</v>
      </c>
      <c r="G45" s="134">
        <v>26213</v>
      </c>
      <c r="H45" s="134">
        <v>30903</v>
      </c>
      <c r="I45" s="57">
        <f t="shared" si="10"/>
        <v>-4690</v>
      </c>
      <c r="J45" s="137">
        <f>H45*100/G45</f>
        <v>117.89188570556594</v>
      </c>
      <c r="K45" s="58">
        <f t="shared" si="9"/>
        <v>117.89188570556594</v>
      </c>
      <c r="L45" s="84" t="s">
        <v>806</v>
      </c>
      <c r="M45" s="257">
        <f t="shared" si="11"/>
        <v>1.1789188570556595</v>
      </c>
      <c r="N45" s="258">
        <f t="shared" si="1"/>
        <v>1</v>
      </c>
      <c r="O45" s="244">
        <v>1</v>
      </c>
      <c r="P45" s="224"/>
      <c r="Q45" s="103"/>
    </row>
    <row r="46" spans="1:23" ht="57" thickBot="1" x14ac:dyDescent="0.3">
      <c r="A46" s="62">
        <v>1</v>
      </c>
      <c r="B46" s="63">
        <v>2</v>
      </c>
      <c r="C46" s="48">
        <v>17</v>
      </c>
      <c r="D46" s="64" t="s">
        <v>202</v>
      </c>
      <c r="E46" s="48" t="s">
        <v>180</v>
      </c>
      <c r="F46" s="42">
        <v>100</v>
      </c>
      <c r="G46" s="65">
        <v>80</v>
      </c>
      <c r="H46" s="42">
        <v>100</v>
      </c>
      <c r="I46" s="51">
        <v>30</v>
      </c>
      <c r="J46" s="52">
        <f t="shared" si="8"/>
        <v>125</v>
      </c>
      <c r="K46" s="52">
        <f t="shared" si="9"/>
        <v>100</v>
      </c>
      <c r="L46" s="83" t="s">
        <v>652</v>
      </c>
      <c r="M46" s="251">
        <f t="shared" si="11"/>
        <v>1.25</v>
      </c>
      <c r="N46" s="253">
        <f t="shared" si="1"/>
        <v>1</v>
      </c>
      <c r="O46" s="244">
        <v>1</v>
      </c>
      <c r="P46" s="224"/>
    </row>
    <row r="47" spans="1:23" ht="25.5" thickBot="1" x14ac:dyDescent="0.3">
      <c r="A47" s="62">
        <v>1</v>
      </c>
      <c r="B47" s="63">
        <v>2</v>
      </c>
      <c r="C47" s="48">
        <v>18</v>
      </c>
      <c r="D47" s="64" t="s">
        <v>220</v>
      </c>
      <c r="E47" s="48" t="s">
        <v>200</v>
      </c>
      <c r="F47" s="42">
        <v>0</v>
      </c>
      <c r="G47" s="65">
        <v>149</v>
      </c>
      <c r="H47" s="74">
        <v>149</v>
      </c>
      <c r="I47" s="57">
        <f t="shared" si="10"/>
        <v>0</v>
      </c>
      <c r="J47" s="132">
        <v>0</v>
      </c>
      <c r="K47" s="58">
        <v>0</v>
      </c>
      <c r="L47" s="83" t="s">
        <v>736</v>
      </c>
      <c r="M47" s="251">
        <v>1</v>
      </c>
      <c r="N47" s="253">
        <f t="shared" si="1"/>
        <v>1</v>
      </c>
      <c r="O47" s="244">
        <v>1</v>
      </c>
      <c r="P47" s="224"/>
    </row>
    <row r="48" spans="1:23" ht="57" thickBot="1" x14ac:dyDescent="0.3">
      <c r="A48" s="62">
        <v>1</v>
      </c>
      <c r="B48" s="63">
        <v>2</v>
      </c>
      <c r="C48" s="48">
        <v>19</v>
      </c>
      <c r="D48" s="64" t="s">
        <v>221</v>
      </c>
      <c r="E48" s="48" t="s">
        <v>180</v>
      </c>
      <c r="F48" s="42">
        <v>97.9</v>
      </c>
      <c r="G48" s="65">
        <v>97.9</v>
      </c>
      <c r="H48" s="74">
        <v>97.9</v>
      </c>
      <c r="I48" s="57">
        <v>0</v>
      </c>
      <c r="J48" s="58">
        <f t="shared" si="8"/>
        <v>100</v>
      </c>
      <c r="K48" s="58">
        <f t="shared" si="9"/>
        <v>100</v>
      </c>
      <c r="L48" s="83" t="s">
        <v>653</v>
      </c>
      <c r="M48" s="251">
        <f t="shared" si="11"/>
        <v>1</v>
      </c>
      <c r="N48" s="253">
        <f t="shared" si="1"/>
        <v>1</v>
      </c>
      <c r="O48" s="244">
        <v>1</v>
      </c>
      <c r="P48" s="224"/>
    </row>
    <row r="49" spans="1:17" s="29" customFormat="1" ht="15.75" thickBot="1" x14ac:dyDescent="0.3">
      <c r="A49" s="351">
        <v>1</v>
      </c>
      <c r="B49" s="351">
        <v>3</v>
      </c>
      <c r="C49" s="70"/>
      <c r="D49" s="319" t="s">
        <v>222</v>
      </c>
      <c r="E49" s="320"/>
      <c r="F49" s="320"/>
      <c r="G49" s="320"/>
      <c r="H49" s="320"/>
      <c r="I49" s="320"/>
      <c r="J49" s="320"/>
      <c r="K49" s="320"/>
      <c r="L49" s="321"/>
      <c r="M49" s="257"/>
      <c r="N49" s="262">
        <f>SUM(N50:N61)</f>
        <v>10</v>
      </c>
      <c r="O49" s="250">
        <f>C61</f>
        <v>12</v>
      </c>
      <c r="P49" s="224"/>
      <c r="Q49" s="103"/>
    </row>
    <row r="50" spans="1:17" ht="90.75" thickBot="1" x14ac:dyDescent="0.3">
      <c r="A50" s="352"/>
      <c r="B50" s="352"/>
      <c r="C50" s="48">
        <v>1</v>
      </c>
      <c r="D50" s="50" t="s">
        <v>223</v>
      </c>
      <c r="E50" s="48" t="s">
        <v>180</v>
      </c>
      <c r="F50" s="42">
        <v>90.12</v>
      </c>
      <c r="G50" s="65">
        <v>74</v>
      </c>
      <c r="H50" s="42">
        <v>74.099999999999994</v>
      </c>
      <c r="I50" s="51">
        <v>0.1</v>
      </c>
      <c r="J50" s="52">
        <f t="shared" ref="J50" si="12">H50*100/G50</f>
        <v>100.13513513513513</v>
      </c>
      <c r="K50" s="52">
        <f t="shared" ref="K50" si="13">H50*100/F50</f>
        <v>82.223701731025287</v>
      </c>
      <c r="L50" s="83" t="s">
        <v>737</v>
      </c>
      <c r="M50" s="251">
        <f>H50/G50</f>
        <v>1.0013513513513512</v>
      </c>
      <c r="N50" s="253">
        <f t="shared" si="1"/>
        <v>1</v>
      </c>
      <c r="O50" s="244">
        <v>1</v>
      </c>
      <c r="P50" s="224"/>
    </row>
    <row r="51" spans="1:17" ht="113.25" thickBot="1" x14ac:dyDescent="0.3">
      <c r="A51" s="352"/>
      <c r="B51" s="352"/>
      <c r="C51" s="48">
        <v>2</v>
      </c>
      <c r="D51" s="50" t="s">
        <v>224</v>
      </c>
      <c r="E51" s="48" t="s">
        <v>180</v>
      </c>
      <c r="F51" s="65">
        <v>0.5</v>
      </c>
      <c r="G51" s="65">
        <v>0.5</v>
      </c>
      <c r="H51" s="42">
        <v>0.5</v>
      </c>
      <c r="I51" s="51">
        <f t="shared" ref="I51:I60" si="14">G51-H51</f>
        <v>0</v>
      </c>
      <c r="J51" s="52">
        <f t="shared" ref="J51:J61" si="15">H51*100/G51</f>
        <v>100</v>
      </c>
      <c r="K51" s="52">
        <f t="shared" ref="K51:K61" si="16">H51*100/F51</f>
        <v>100</v>
      </c>
      <c r="L51" s="83" t="s">
        <v>738</v>
      </c>
      <c r="M51" s="251">
        <f>H51/G51</f>
        <v>1</v>
      </c>
      <c r="N51" s="253">
        <f t="shared" si="1"/>
        <v>1</v>
      </c>
      <c r="O51" s="244">
        <v>1</v>
      </c>
      <c r="P51" s="224"/>
    </row>
    <row r="52" spans="1:17" ht="45.75" thickBot="1" x14ac:dyDescent="0.3">
      <c r="A52" s="353"/>
      <c r="B52" s="353"/>
      <c r="C52" s="48">
        <v>3</v>
      </c>
      <c r="D52" s="64" t="s">
        <v>225</v>
      </c>
      <c r="E52" s="48" t="s">
        <v>80</v>
      </c>
      <c r="F52" s="42">
        <v>352</v>
      </c>
      <c r="G52" s="65">
        <v>282</v>
      </c>
      <c r="H52" s="42">
        <v>364</v>
      </c>
      <c r="I52" s="51">
        <v>82</v>
      </c>
      <c r="J52" s="52">
        <f t="shared" si="15"/>
        <v>129.07801418439718</v>
      </c>
      <c r="K52" s="52">
        <f t="shared" si="16"/>
        <v>103.40909090909091</v>
      </c>
      <c r="L52" s="83" t="s">
        <v>739</v>
      </c>
      <c r="M52" s="251">
        <f>H52/G52</f>
        <v>1.2907801418439717</v>
      </c>
      <c r="N52" s="253">
        <f t="shared" si="1"/>
        <v>1</v>
      </c>
      <c r="O52" s="244">
        <v>1</v>
      </c>
      <c r="P52" s="224"/>
    </row>
    <row r="53" spans="1:17" ht="124.5" thickBot="1" x14ac:dyDescent="0.3">
      <c r="A53" s="71"/>
      <c r="B53" s="63"/>
      <c r="C53" s="48">
        <v>4</v>
      </c>
      <c r="D53" s="64" t="s">
        <v>226</v>
      </c>
      <c r="E53" s="48" t="s">
        <v>180</v>
      </c>
      <c r="F53" s="42">
        <v>77.900000000000006</v>
      </c>
      <c r="G53" s="65">
        <v>78.400000000000006</v>
      </c>
      <c r="H53" s="42">
        <v>78.400000000000006</v>
      </c>
      <c r="I53" s="51">
        <v>0</v>
      </c>
      <c r="J53" s="52">
        <f t="shared" si="15"/>
        <v>100</v>
      </c>
      <c r="K53" s="52">
        <f t="shared" si="16"/>
        <v>100.64184852374839</v>
      </c>
      <c r="L53" s="83" t="s">
        <v>740</v>
      </c>
      <c r="M53" s="251">
        <f>H53/G53</f>
        <v>1</v>
      </c>
      <c r="N53" s="253">
        <f t="shared" si="1"/>
        <v>1</v>
      </c>
      <c r="O53" s="244">
        <v>1</v>
      </c>
      <c r="P53" s="224"/>
    </row>
    <row r="54" spans="1:17" ht="102" thickBot="1" x14ac:dyDescent="0.3">
      <c r="A54" s="71"/>
      <c r="B54" s="63"/>
      <c r="C54" s="48">
        <v>5</v>
      </c>
      <c r="D54" s="64" t="s">
        <v>227</v>
      </c>
      <c r="E54" s="48" t="s">
        <v>180</v>
      </c>
      <c r="F54" s="65">
        <v>0</v>
      </c>
      <c r="G54" s="65">
        <v>0</v>
      </c>
      <c r="H54" s="42">
        <v>0</v>
      </c>
      <c r="I54" s="51">
        <f t="shared" si="14"/>
        <v>0</v>
      </c>
      <c r="J54" s="52">
        <v>0</v>
      </c>
      <c r="K54" s="52">
        <v>0</v>
      </c>
      <c r="L54" s="83" t="s">
        <v>741</v>
      </c>
      <c r="M54" s="251">
        <v>1</v>
      </c>
      <c r="N54" s="253">
        <f t="shared" si="1"/>
        <v>1</v>
      </c>
      <c r="O54" s="244">
        <v>1</v>
      </c>
      <c r="P54" s="224"/>
    </row>
    <row r="55" spans="1:17" s="29" customFormat="1" ht="102" thickBot="1" x14ac:dyDescent="0.3">
      <c r="A55" s="72"/>
      <c r="B55" s="67"/>
      <c r="C55" s="61">
        <v>6</v>
      </c>
      <c r="D55" s="68" t="s">
        <v>228</v>
      </c>
      <c r="E55" s="61" t="s">
        <v>180</v>
      </c>
      <c r="F55" s="74">
        <v>39</v>
      </c>
      <c r="G55" s="73">
        <v>44.4</v>
      </c>
      <c r="H55" s="74">
        <v>45</v>
      </c>
      <c r="I55" s="57">
        <f t="shared" si="14"/>
        <v>-0.60000000000000142</v>
      </c>
      <c r="J55" s="58">
        <f t="shared" si="15"/>
        <v>101.35135135135135</v>
      </c>
      <c r="K55" s="58">
        <f t="shared" si="16"/>
        <v>115.38461538461539</v>
      </c>
      <c r="L55" s="84" t="s">
        <v>616</v>
      </c>
      <c r="M55" s="257">
        <f t="shared" ref="M55:M59" si="17">H55/G55</f>
        <v>1.0135135135135136</v>
      </c>
      <c r="N55" s="258">
        <f t="shared" si="1"/>
        <v>1</v>
      </c>
      <c r="O55" s="244">
        <v>1</v>
      </c>
      <c r="P55" s="224"/>
      <c r="Q55" s="103"/>
    </row>
    <row r="56" spans="1:17" ht="147" thickBot="1" x14ac:dyDescent="0.3">
      <c r="A56" s="71"/>
      <c r="B56" s="63"/>
      <c r="C56" s="48">
        <v>7</v>
      </c>
      <c r="D56" s="64" t="s">
        <v>229</v>
      </c>
      <c r="E56" s="48" t="s">
        <v>180</v>
      </c>
      <c r="F56" s="42">
        <v>44.6</v>
      </c>
      <c r="G56" s="73">
        <v>44.6</v>
      </c>
      <c r="H56" s="42">
        <v>44.6</v>
      </c>
      <c r="I56" s="57">
        <v>0</v>
      </c>
      <c r="J56" s="58">
        <f t="shared" si="15"/>
        <v>100</v>
      </c>
      <c r="K56" s="58">
        <f t="shared" si="16"/>
        <v>100</v>
      </c>
      <c r="L56" s="83" t="s">
        <v>742</v>
      </c>
      <c r="M56" s="251">
        <f t="shared" si="17"/>
        <v>1</v>
      </c>
      <c r="N56" s="253">
        <f t="shared" si="1"/>
        <v>1</v>
      </c>
      <c r="O56" s="244">
        <v>1</v>
      </c>
      <c r="P56" s="224"/>
    </row>
    <row r="57" spans="1:17" ht="66.599999999999994" customHeight="1" thickBot="1" x14ac:dyDescent="0.3">
      <c r="A57" s="71"/>
      <c r="B57" s="63"/>
      <c r="C57" s="48">
        <v>8</v>
      </c>
      <c r="D57" s="64" t="s">
        <v>230</v>
      </c>
      <c r="E57" s="48" t="s">
        <v>180</v>
      </c>
      <c r="F57" s="65">
        <v>100</v>
      </c>
      <c r="G57" s="65">
        <v>100</v>
      </c>
      <c r="H57" s="42">
        <v>100</v>
      </c>
      <c r="I57" s="51">
        <f t="shared" si="14"/>
        <v>0</v>
      </c>
      <c r="J57" s="52">
        <f t="shared" si="15"/>
        <v>100</v>
      </c>
      <c r="K57" s="52">
        <f t="shared" si="16"/>
        <v>100</v>
      </c>
      <c r="L57" s="83" t="s">
        <v>743</v>
      </c>
      <c r="M57" s="251">
        <f t="shared" si="17"/>
        <v>1</v>
      </c>
      <c r="N57" s="253">
        <f t="shared" si="1"/>
        <v>1</v>
      </c>
      <c r="O57" s="244">
        <v>1</v>
      </c>
      <c r="P57" s="224"/>
    </row>
    <row r="58" spans="1:17" ht="66" customHeight="1" thickBot="1" x14ac:dyDescent="0.3">
      <c r="A58" s="71"/>
      <c r="B58" s="63"/>
      <c r="C58" s="48">
        <v>9</v>
      </c>
      <c r="D58" s="64" t="s">
        <v>231</v>
      </c>
      <c r="E58" s="48" t="s">
        <v>180</v>
      </c>
      <c r="F58" s="65">
        <v>100</v>
      </c>
      <c r="G58" s="65">
        <v>100</v>
      </c>
      <c r="H58" s="42">
        <v>100</v>
      </c>
      <c r="I58" s="51">
        <f t="shared" si="14"/>
        <v>0</v>
      </c>
      <c r="J58" s="52">
        <f t="shared" si="15"/>
        <v>100</v>
      </c>
      <c r="K58" s="52">
        <f t="shared" si="16"/>
        <v>100</v>
      </c>
      <c r="L58" s="83" t="s">
        <v>744</v>
      </c>
      <c r="M58" s="251">
        <f t="shared" si="17"/>
        <v>1</v>
      </c>
      <c r="N58" s="253">
        <f t="shared" si="1"/>
        <v>1</v>
      </c>
      <c r="O58" s="244">
        <v>1</v>
      </c>
      <c r="P58" s="224"/>
    </row>
    <row r="59" spans="1:17" s="29" customFormat="1" ht="124.5" thickBot="1" x14ac:dyDescent="0.3">
      <c r="A59" s="72"/>
      <c r="B59" s="67"/>
      <c r="C59" s="61">
        <v>10</v>
      </c>
      <c r="D59" s="68" t="s">
        <v>232</v>
      </c>
      <c r="E59" s="61" t="s">
        <v>180</v>
      </c>
      <c r="F59" s="73">
        <v>0</v>
      </c>
      <c r="G59" s="73">
        <v>100</v>
      </c>
      <c r="H59" s="74">
        <v>0</v>
      </c>
      <c r="I59" s="57">
        <f t="shared" si="14"/>
        <v>100</v>
      </c>
      <c r="J59" s="58">
        <f t="shared" si="15"/>
        <v>0</v>
      </c>
      <c r="K59" s="58">
        <v>0</v>
      </c>
      <c r="L59" s="84" t="s">
        <v>717</v>
      </c>
      <c r="M59" s="257">
        <f t="shared" si="17"/>
        <v>0</v>
      </c>
      <c r="N59" s="258">
        <f t="shared" si="1"/>
        <v>0</v>
      </c>
      <c r="O59" s="244">
        <v>1</v>
      </c>
      <c r="P59" s="224"/>
      <c r="Q59" s="103"/>
    </row>
    <row r="60" spans="1:17" ht="36" customHeight="1" thickBot="1" x14ac:dyDescent="0.3">
      <c r="A60" s="71"/>
      <c r="B60" s="63"/>
      <c r="C60" s="48">
        <v>11</v>
      </c>
      <c r="D60" s="64" t="s">
        <v>233</v>
      </c>
      <c r="E60" s="48" t="s">
        <v>200</v>
      </c>
      <c r="F60" s="42">
        <v>0</v>
      </c>
      <c r="G60" s="65">
        <v>0</v>
      </c>
      <c r="H60" s="42">
        <v>0</v>
      </c>
      <c r="I60" s="51">
        <f t="shared" si="14"/>
        <v>0</v>
      </c>
      <c r="J60" s="52">
        <v>0</v>
      </c>
      <c r="K60" s="52">
        <v>0</v>
      </c>
      <c r="L60" s="83" t="s">
        <v>745</v>
      </c>
      <c r="M60" s="251">
        <v>0</v>
      </c>
      <c r="N60" s="253">
        <v>0</v>
      </c>
      <c r="O60" s="244">
        <v>0</v>
      </c>
      <c r="P60" s="224"/>
    </row>
    <row r="61" spans="1:17" ht="68.25" thickBot="1" x14ac:dyDescent="0.3">
      <c r="A61" s="71"/>
      <c r="B61" s="63"/>
      <c r="C61" s="48">
        <v>12</v>
      </c>
      <c r="D61" s="64" t="s">
        <v>234</v>
      </c>
      <c r="E61" s="48" t="s">
        <v>180</v>
      </c>
      <c r="F61" s="65">
        <v>88</v>
      </c>
      <c r="G61" s="65">
        <v>87.9</v>
      </c>
      <c r="H61" s="42">
        <v>88</v>
      </c>
      <c r="I61" s="51">
        <f>G61-H61</f>
        <v>-9.9999999999994316E-2</v>
      </c>
      <c r="J61" s="52">
        <f t="shared" si="15"/>
        <v>100.11376564277587</v>
      </c>
      <c r="K61" s="52">
        <f t="shared" si="16"/>
        <v>100</v>
      </c>
      <c r="L61" s="83" t="s">
        <v>746</v>
      </c>
      <c r="M61" s="251">
        <f>H61/G61</f>
        <v>1.0011376564277588</v>
      </c>
      <c r="N61" s="253">
        <f t="shared" si="1"/>
        <v>1</v>
      </c>
      <c r="O61" s="244">
        <v>1</v>
      </c>
      <c r="P61" s="224"/>
    </row>
    <row r="62" spans="1:17" s="29" customFormat="1" ht="15.75" thickBot="1" x14ac:dyDescent="0.3">
      <c r="A62" s="351">
        <v>1</v>
      </c>
      <c r="B62" s="351">
        <v>4</v>
      </c>
      <c r="C62" s="70"/>
      <c r="D62" s="319" t="s">
        <v>235</v>
      </c>
      <c r="E62" s="320"/>
      <c r="F62" s="320"/>
      <c r="G62" s="320"/>
      <c r="H62" s="320"/>
      <c r="I62" s="320"/>
      <c r="J62" s="320"/>
      <c r="K62" s="320"/>
      <c r="L62" s="321"/>
      <c r="M62" s="262">
        <f>SUM(M63:M67)</f>
        <v>7.5112936030554698</v>
      </c>
      <c r="N62" s="262">
        <f>SUM(N63:N67)</f>
        <v>5</v>
      </c>
      <c r="O62" s="250">
        <f>C67</f>
        <v>5</v>
      </c>
      <c r="P62" s="224"/>
      <c r="Q62" s="103"/>
    </row>
    <row r="63" spans="1:17" ht="42" thickBot="1" x14ac:dyDescent="0.3">
      <c r="A63" s="352"/>
      <c r="B63" s="352"/>
      <c r="C63" s="42">
        <v>1</v>
      </c>
      <c r="D63" s="53" t="s">
        <v>236</v>
      </c>
      <c r="E63" s="42" t="s">
        <v>237</v>
      </c>
      <c r="F63" s="42">
        <v>950</v>
      </c>
      <c r="G63" s="42">
        <v>890</v>
      </c>
      <c r="H63" s="42">
        <v>960</v>
      </c>
      <c r="I63" s="51">
        <v>70</v>
      </c>
      <c r="J63" s="52">
        <f t="shared" ref="J63" si="18">H63*100/G63</f>
        <v>107.86516853932584</v>
      </c>
      <c r="K63" s="52">
        <f t="shared" ref="K63" si="19">H63*100/F63</f>
        <v>101.05263157894737</v>
      </c>
      <c r="L63" s="83" t="s">
        <v>586</v>
      </c>
      <c r="M63" s="251">
        <f>H63/G63</f>
        <v>1.0786516853932584</v>
      </c>
      <c r="N63" s="253">
        <f t="shared" si="1"/>
        <v>1</v>
      </c>
      <c r="O63" s="244">
        <v>1</v>
      </c>
      <c r="P63" s="224"/>
    </row>
    <row r="64" spans="1:17" ht="34.5" thickBot="1" x14ac:dyDescent="0.3">
      <c r="A64" s="352"/>
      <c r="B64" s="352"/>
      <c r="C64" s="76">
        <v>2</v>
      </c>
      <c r="D64" s="77" t="s">
        <v>238</v>
      </c>
      <c r="E64" s="78" t="s">
        <v>239</v>
      </c>
      <c r="F64" s="78">
        <v>11.8</v>
      </c>
      <c r="G64" s="78">
        <v>12</v>
      </c>
      <c r="H64" s="78">
        <v>12</v>
      </c>
      <c r="I64" s="92">
        <v>0.2</v>
      </c>
      <c r="J64" s="93">
        <f>H64*100/G64</f>
        <v>100</v>
      </c>
      <c r="K64" s="93">
        <f>H64*100/F64</f>
        <v>101.69491525423729</v>
      </c>
      <c r="L64" s="85" t="s">
        <v>747</v>
      </c>
      <c r="M64" s="251">
        <f>G64/H64</f>
        <v>1</v>
      </c>
      <c r="N64" s="253">
        <f t="shared" si="1"/>
        <v>1</v>
      </c>
      <c r="O64" s="244">
        <v>1</v>
      </c>
      <c r="P64" s="224"/>
    </row>
    <row r="65" spans="1:23" ht="49.9" customHeight="1" thickBot="1" x14ac:dyDescent="0.3">
      <c r="A65" s="352"/>
      <c r="B65" s="352"/>
      <c r="C65" s="94">
        <v>3</v>
      </c>
      <c r="D65" s="95" t="s">
        <v>583</v>
      </c>
      <c r="E65" s="94" t="s">
        <v>80</v>
      </c>
      <c r="F65" s="126">
        <v>19</v>
      </c>
      <c r="G65" s="213">
        <v>24</v>
      </c>
      <c r="H65" s="123">
        <v>8</v>
      </c>
      <c r="I65" s="123">
        <v>-16</v>
      </c>
      <c r="J65" s="123">
        <v>82.61</v>
      </c>
      <c r="K65" s="123">
        <v>-26.48</v>
      </c>
      <c r="L65" s="127" t="s">
        <v>615</v>
      </c>
      <c r="M65" s="251">
        <f>G65/H65</f>
        <v>3</v>
      </c>
      <c r="N65" s="253">
        <f t="shared" si="1"/>
        <v>1</v>
      </c>
      <c r="O65" s="244">
        <v>1</v>
      </c>
      <c r="P65" s="224"/>
    </row>
    <row r="66" spans="1:23" ht="79.5" customHeight="1" thickBot="1" x14ac:dyDescent="0.3">
      <c r="A66" s="352"/>
      <c r="B66" s="352"/>
      <c r="C66" s="94">
        <v>4</v>
      </c>
      <c r="D66" s="95" t="s">
        <v>584</v>
      </c>
      <c r="E66" s="94" t="s">
        <v>239</v>
      </c>
      <c r="F66" s="124">
        <v>74.84</v>
      </c>
      <c r="G66" s="214">
        <v>69.900000000000006</v>
      </c>
      <c r="H66" s="123">
        <v>100</v>
      </c>
      <c r="I66" s="123">
        <v>30.1</v>
      </c>
      <c r="J66" s="123">
        <v>107.22</v>
      </c>
      <c r="K66" s="123">
        <v>-0.17</v>
      </c>
      <c r="L66" s="128" t="s">
        <v>654</v>
      </c>
      <c r="M66" s="251">
        <f>H66/G66</f>
        <v>1.4306151645207439</v>
      </c>
      <c r="N66" s="253">
        <f t="shared" si="1"/>
        <v>1</v>
      </c>
      <c r="O66" s="244">
        <v>1</v>
      </c>
      <c r="P66" s="224"/>
    </row>
    <row r="67" spans="1:23" ht="147" thickBot="1" x14ac:dyDescent="0.3">
      <c r="A67" s="352"/>
      <c r="B67" s="352"/>
      <c r="C67" s="94">
        <v>5</v>
      </c>
      <c r="D67" s="98" t="s">
        <v>585</v>
      </c>
      <c r="E67" s="96" t="s">
        <v>239</v>
      </c>
      <c r="F67" s="124">
        <v>98.77</v>
      </c>
      <c r="G67" s="215">
        <v>98.68</v>
      </c>
      <c r="H67" s="123">
        <v>98.88</v>
      </c>
      <c r="I67" s="123">
        <v>0.2</v>
      </c>
      <c r="J67" s="123">
        <v>100.1</v>
      </c>
      <c r="K67" s="123">
        <v>0.11</v>
      </c>
      <c r="L67" s="125" t="s">
        <v>614</v>
      </c>
      <c r="M67" s="251">
        <f>H67/G67</f>
        <v>1.0020267531414673</v>
      </c>
      <c r="N67" s="253">
        <f t="shared" si="1"/>
        <v>1</v>
      </c>
      <c r="O67" s="244">
        <v>1</v>
      </c>
      <c r="P67" s="225"/>
      <c r="Q67" s="104"/>
      <c r="R67" s="97"/>
      <c r="S67" s="97"/>
      <c r="T67" s="97"/>
      <c r="U67" s="97"/>
      <c r="V67" s="97"/>
      <c r="W67" s="97"/>
    </row>
    <row r="68" spans="1:23" s="29" customFormat="1" ht="15.75" thickBot="1" x14ac:dyDescent="0.3">
      <c r="A68" s="314">
        <v>1</v>
      </c>
      <c r="B68" s="314">
        <v>5</v>
      </c>
      <c r="C68" s="74"/>
      <c r="D68" s="354" t="s">
        <v>240</v>
      </c>
      <c r="E68" s="355"/>
      <c r="F68" s="355"/>
      <c r="G68" s="355"/>
      <c r="H68" s="355"/>
      <c r="I68" s="355"/>
      <c r="J68" s="355"/>
      <c r="K68" s="355"/>
      <c r="L68" s="356"/>
      <c r="M68" s="262">
        <f>SUM(M69:M77)</f>
        <v>9.4751421767651003</v>
      </c>
      <c r="N68" s="262">
        <f>SUM(N69:N77)</f>
        <v>9</v>
      </c>
      <c r="O68" s="250">
        <f>SUM(O69:O77)</f>
        <v>9</v>
      </c>
      <c r="P68" s="224"/>
      <c r="Q68" s="103"/>
    </row>
    <row r="69" spans="1:23" ht="34.5" thickBot="1" x14ac:dyDescent="0.3">
      <c r="A69" s="315"/>
      <c r="B69" s="315"/>
      <c r="C69" s="48">
        <v>1</v>
      </c>
      <c r="D69" s="64" t="s">
        <v>241</v>
      </c>
      <c r="E69" s="48" t="s">
        <v>200</v>
      </c>
      <c r="F69" s="42">
        <v>87.5</v>
      </c>
      <c r="G69" s="48">
        <v>88</v>
      </c>
      <c r="H69" s="42">
        <v>88</v>
      </c>
      <c r="I69" s="51">
        <f t="shared" ref="I69" si="20">G69-H69</f>
        <v>0</v>
      </c>
      <c r="J69" s="52">
        <f t="shared" ref="J69" si="21">H69*100/G69</f>
        <v>100</v>
      </c>
      <c r="K69" s="52">
        <f t="shared" ref="K69" si="22">H69*100/F69</f>
        <v>100.57142857142857</v>
      </c>
      <c r="L69" s="83" t="s">
        <v>748</v>
      </c>
      <c r="M69" s="251">
        <f>H69/G69</f>
        <v>1</v>
      </c>
      <c r="N69" s="253">
        <f t="shared" si="1"/>
        <v>1</v>
      </c>
      <c r="O69" s="244">
        <v>1</v>
      </c>
      <c r="P69" s="224"/>
    </row>
    <row r="70" spans="1:23" ht="147" thickBot="1" x14ac:dyDescent="0.3">
      <c r="A70" s="62"/>
      <c r="B70" s="63"/>
      <c r="C70" s="48">
        <v>2</v>
      </c>
      <c r="D70" s="64" t="s">
        <v>242</v>
      </c>
      <c r="E70" s="48" t="s">
        <v>180</v>
      </c>
      <c r="F70" s="42">
        <v>20</v>
      </c>
      <c r="G70" s="133">
        <v>18</v>
      </c>
      <c r="H70" s="42">
        <v>20</v>
      </c>
      <c r="I70" s="51">
        <v>0.2</v>
      </c>
      <c r="J70" s="52">
        <f t="shared" ref="J70:J77" si="23">H70*100/G70</f>
        <v>111.11111111111111</v>
      </c>
      <c r="K70" s="52">
        <f t="shared" ref="K70:K77" si="24">H70*100/F70</f>
        <v>100</v>
      </c>
      <c r="L70" s="83" t="s">
        <v>655</v>
      </c>
      <c r="M70" s="251">
        <f>H70/G70</f>
        <v>1.1111111111111112</v>
      </c>
      <c r="N70" s="253">
        <f t="shared" si="1"/>
        <v>1</v>
      </c>
      <c r="O70" s="244">
        <v>1</v>
      </c>
      <c r="P70" s="224"/>
    </row>
    <row r="71" spans="1:23" ht="124.5" thickBot="1" x14ac:dyDescent="0.3">
      <c r="A71" s="62"/>
      <c r="B71" s="63"/>
      <c r="C71" s="48">
        <v>3</v>
      </c>
      <c r="D71" s="68" t="s">
        <v>243</v>
      </c>
      <c r="E71" s="61" t="s">
        <v>180</v>
      </c>
      <c r="F71" s="42">
        <v>22.1</v>
      </c>
      <c r="G71" s="133">
        <v>18</v>
      </c>
      <c r="H71" s="42">
        <v>22.1</v>
      </c>
      <c r="I71" s="57">
        <v>2.1</v>
      </c>
      <c r="J71" s="58">
        <f t="shared" si="23"/>
        <v>122.77777777777777</v>
      </c>
      <c r="K71" s="58">
        <f t="shared" si="24"/>
        <v>100</v>
      </c>
      <c r="L71" s="83" t="s">
        <v>656</v>
      </c>
      <c r="M71" s="251">
        <f>H71/G71</f>
        <v>1.2277777777777779</v>
      </c>
      <c r="N71" s="253">
        <f t="shared" si="1"/>
        <v>1</v>
      </c>
      <c r="O71" s="244">
        <v>1</v>
      </c>
      <c r="P71" s="224"/>
    </row>
    <row r="72" spans="1:23" ht="79.5" thickBot="1" x14ac:dyDescent="0.3">
      <c r="A72" s="62"/>
      <c r="B72" s="63"/>
      <c r="C72" s="48">
        <v>4</v>
      </c>
      <c r="D72" s="68" t="s">
        <v>244</v>
      </c>
      <c r="E72" s="61" t="s">
        <v>180</v>
      </c>
      <c r="F72" s="74">
        <v>84.6</v>
      </c>
      <c r="G72" s="133">
        <v>84.6</v>
      </c>
      <c r="H72" s="74">
        <v>84.7</v>
      </c>
      <c r="I72" s="51">
        <f t="shared" ref="I72:I77" si="25">G72-H72</f>
        <v>-0.10000000000000853</v>
      </c>
      <c r="J72" s="52">
        <f t="shared" si="23"/>
        <v>100.11820330969267</v>
      </c>
      <c r="K72" s="52">
        <f t="shared" si="24"/>
        <v>100.11820330969267</v>
      </c>
      <c r="L72" s="83" t="s">
        <v>749</v>
      </c>
      <c r="M72" s="251">
        <f>H72/G72</f>
        <v>1.0011820330969268</v>
      </c>
      <c r="N72" s="253">
        <f t="shared" si="1"/>
        <v>1</v>
      </c>
      <c r="O72" s="244">
        <v>1</v>
      </c>
      <c r="P72" s="224"/>
    </row>
    <row r="73" spans="1:23" ht="45.75" thickBot="1" x14ac:dyDescent="0.3">
      <c r="A73" s="62"/>
      <c r="B73" s="63"/>
      <c r="C73" s="48">
        <v>5</v>
      </c>
      <c r="D73" s="64" t="s">
        <v>245</v>
      </c>
      <c r="E73" s="48" t="s">
        <v>85</v>
      </c>
      <c r="F73" s="48">
        <v>0</v>
      </c>
      <c r="G73" s="133">
        <v>14</v>
      </c>
      <c r="H73" s="42">
        <v>0</v>
      </c>
      <c r="I73" s="51">
        <f t="shared" si="25"/>
        <v>14</v>
      </c>
      <c r="J73" s="52">
        <v>0</v>
      </c>
      <c r="K73" s="52">
        <v>0</v>
      </c>
      <c r="L73" s="83" t="s">
        <v>750</v>
      </c>
      <c r="M73" s="257">
        <v>1</v>
      </c>
      <c r="N73" s="258">
        <f t="shared" si="1"/>
        <v>1</v>
      </c>
      <c r="O73" s="244">
        <v>1</v>
      </c>
      <c r="P73" s="224"/>
    </row>
    <row r="74" spans="1:23" ht="57" thickBot="1" x14ac:dyDescent="0.3">
      <c r="A74" s="62"/>
      <c r="B74" s="63"/>
      <c r="C74" s="48">
        <v>6</v>
      </c>
      <c r="D74" s="64" t="s">
        <v>246</v>
      </c>
      <c r="E74" s="48" t="s">
        <v>180</v>
      </c>
      <c r="F74" s="48">
        <v>100</v>
      </c>
      <c r="G74" s="133">
        <v>100</v>
      </c>
      <c r="H74" s="42">
        <v>100</v>
      </c>
      <c r="I74" s="51">
        <f t="shared" si="25"/>
        <v>0</v>
      </c>
      <c r="J74" s="52">
        <f t="shared" si="23"/>
        <v>100</v>
      </c>
      <c r="K74" s="52">
        <f t="shared" si="24"/>
        <v>100</v>
      </c>
      <c r="L74" s="83" t="s">
        <v>751</v>
      </c>
      <c r="M74" s="251">
        <f>H74/G74</f>
        <v>1</v>
      </c>
      <c r="N74" s="253">
        <f t="shared" ref="N74:N80" si="26">IF(M74&gt;1,1,M74)</f>
        <v>1</v>
      </c>
      <c r="O74" s="244">
        <v>1</v>
      </c>
      <c r="P74" s="224"/>
    </row>
    <row r="75" spans="1:23" ht="68.25" thickBot="1" x14ac:dyDescent="0.3">
      <c r="A75" s="62"/>
      <c r="B75" s="63"/>
      <c r="C75" s="48">
        <v>7</v>
      </c>
      <c r="D75" s="64" t="s">
        <v>247</v>
      </c>
      <c r="E75" s="48" t="s">
        <v>180</v>
      </c>
      <c r="F75" s="48">
        <v>100</v>
      </c>
      <c r="G75" s="133">
        <v>100</v>
      </c>
      <c r="H75" s="42">
        <v>100</v>
      </c>
      <c r="I75" s="51">
        <f t="shared" si="25"/>
        <v>0</v>
      </c>
      <c r="J75" s="52">
        <f t="shared" si="23"/>
        <v>100</v>
      </c>
      <c r="K75" s="52">
        <f t="shared" si="24"/>
        <v>100</v>
      </c>
      <c r="L75" s="83" t="s">
        <v>752</v>
      </c>
      <c r="M75" s="251">
        <f>H75/G75</f>
        <v>1</v>
      </c>
      <c r="N75" s="253">
        <f t="shared" si="26"/>
        <v>1</v>
      </c>
      <c r="O75" s="244">
        <v>1</v>
      </c>
      <c r="P75" s="224"/>
    </row>
    <row r="76" spans="1:23" s="29" customFormat="1" ht="45.75" thickBot="1" x14ac:dyDescent="0.3">
      <c r="A76" s="66"/>
      <c r="B76" s="67"/>
      <c r="C76" s="61">
        <v>8</v>
      </c>
      <c r="D76" s="68" t="s">
        <v>248</v>
      </c>
      <c r="E76" s="61" t="s">
        <v>212</v>
      </c>
      <c r="F76" s="136">
        <v>28770</v>
      </c>
      <c r="G76" s="133">
        <f>F76</f>
        <v>28770</v>
      </c>
      <c r="H76" s="138">
        <v>32656</v>
      </c>
      <c r="I76" s="58">
        <f t="shared" si="25"/>
        <v>-3886</v>
      </c>
      <c r="J76" s="58">
        <f t="shared" si="23"/>
        <v>113.5071254779284</v>
      </c>
      <c r="K76" s="58">
        <f t="shared" si="24"/>
        <v>113.5071254779284</v>
      </c>
      <c r="L76" s="82" t="s">
        <v>807</v>
      </c>
      <c r="M76" s="251">
        <f>H76/G76</f>
        <v>1.1350712547792841</v>
      </c>
      <c r="N76" s="253">
        <f t="shared" si="26"/>
        <v>1</v>
      </c>
      <c r="O76" s="244">
        <v>1</v>
      </c>
      <c r="P76" s="224"/>
      <c r="Q76" s="103"/>
    </row>
    <row r="77" spans="1:23" ht="45.75" thickBot="1" x14ac:dyDescent="0.3">
      <c r="A77" s="62"/>
      <c r="B77" s="63"/>
      <c r="C77" s="48">
        <v>9</v>
      </c>
      <c r="D77" s="64" t="s">
        <v>249</v>
      </c>
      <c r="E77" s="48" t="s">
        <v>180</v>
      </c>
      <c r="F77" s="42">
        <v>95</v>
      </c>
      <c r="G77" s="48">
        <v>97</v>
      </c>
      <c r="H77" s="42">
        <v>97</v>
      </c>
      <c r="I77" s="51">
        <f t="shared" si="25"/>
        <v>0</v>
      </c>
      <c r="J77" s="52">
        <f t="shared" si="23"/>
        <v>100</v>
      </c>
      <c r="K77" s="52">
        <f t="shared" si="24"/>
        <v>102.10526315789474</v>
      </c>
      <c r="L77" s="83" t="s">
        <v>657</v>
      </c>
      <c r="M77" s="251">
        <f>H77/G77</f>
        <v>1</v>
      </c>
      <c r="N77" s="253">
        <f t="shared" si="26"/>
        <v>1</v>
      </c>
      <c r="O77" s="244">
        <v>1</v>
      </c>
      <c r="P77" s="224"/>
    </row>
    <row r="78" spans="1:23" s="29" customFormat="1" ht="15.75" thickBot="1" x14ac:dyDescent="0.3">
      <c r="A78" s="314">
        <v>1</v>
      </c>
      <c r="B78" s="314">
        <v>6</v>
      </c>
      <c r="C78" s="70"/>
      <c r="D78" s="319" t="s">
        <v>558</v>
      </c>
      <c r="E78" s="320"/>
      <c r="F78" s="320"/>
      <c r="G78" s="320"/>
      <c r="H78" s="320"/>
      <c r="I78" s="320"/>
      <c r="J78" s="320"/>
      <c r="K78" s="320"/>
      <c r="L78" s="321"/>
      <c r="M78" s="251">
        <v>0</v>
      </c>
      <c r="N78" s="253">
        <f>IF(M78&gt;1,1,M78)</f>
        <v>0</v>
      </c>
      <c r="O78" s="244">
        <v>0</v>
      </c>
      <c r="P78" s="224"/>
      <c r="Q78" s="103"/>
    </row>
    <row r="79" spans="1:23" ht="90.75" thickBot="1" x14ac:dyDescent="0.3">
      <c r="A79" s="315"/>
      <c r="B79" s="315"/>
      <c r="C79" s="48">
        <v>1</v>
      </c>
      <c r="D79" s="64" t="s">
        <v>571</v>
      </c>
      <c r="E79" s="48" t="s">
        <v>572</v>
      </c>
      <c r="F79" s="48">
        <v>0</v>
      </c>
      <c r="G79" s="48">
        <v>0</v>
      </c>
      <c r="H79" s="42">
        <v>0</v>
      </c>
      <c r="I79" s="51">
        <f t="shared" ref="I79" si="27">G79-H79</f>
        <v>0</v>
      </c>
      <c r="J79" s="52">
        <v>0</v>
      </c>
      <c r="K79" s="52">
        <v>0</v>
      </c>
      <c r="L79" s="84"/>
      <c r="M79" s="251"/>
      <c r="N79" s="253"/>
      <c r="P79" s="224"/>
    </row>
    <row r="80" spans="1:23" ht="76.150000000000006" customHeight="1" thickBot="1" x14ac:dyDescent="0.3">
      <c r="A80" s="86"/>
      <c r="B80" s="63"/>
      <c r="C80" s="48">
        <v>2</v>
      </c>
      <c r="D80" s="64" t="s">
        <v>573</v>
      </c>
      <c r="E80" s="48" t="s">
        <v>180</v>
      </c>
      <c r="F80" s="74">
        <v>77.900000000000006</v>
      </c>
      <c r="G80" s="48">
        <v>87</v>
      </c>
      <c r="H80" s="74">
        <v>70.5</v>
      </c>
      <c r="I80" s="51">
        <v>6.5</v>
      </c>
      <c r="J80" s="52">
        <f t="shared" ref="J80:J81" si="28">H80*100/G80</f>
        <v>81.034482758620683</v>
      </c>
      <c r="K80" s="52">
        <v>90.5</v>
      </c>
      <c r="L80" s="84" t="s">
        <v>755</v>
      </c>
      <c r="M80" s="251">
        <f t="shared" ref="M80" si="29">H80/G80</f>
        <v>0.81034482758620685</v>
      </c>
      <c r="N80" s="253">
        <f t="shared" si="26"/>
        <v>0.81034482758620685</v>
      </c>
      <c r="O80" s="244">
        <v>1</v>
      </c>
      <c r="P80" s="224"/>
    </row>
    <row r="81" spans="1:16" ht="23.25" thickBot="1" x14ac:dyDescent="0.3">
      <c r="A81" s="62"/>
      <c r="B81" s="63"/>
      <c r="C81" s="48">
        <v>3</v>
      </c>
      <c r="D81" s="64" t="s">
        <v>574</v>
      </c>
      <c r="E81" s="48" t="s">
        <v>180</v>
      </c>
      <c r="F81" s="74">
        <v>78.099999999999994</v>
      </c>
      <c r="G81" s="48">
        <v>100</v>
      </c>
      <c r="H81" s="74">
        <v>62.1</v>
      </c>
      <c r="I81" s="51">
        <v>37.9</v>
      </c>
      <c r="J81" s="52">
        <f t="shared" si="28"/>
        <v>62.1</v>
      </c>
      <c r="K81" s="52">
        <v>91.6</v>
      </c>
      <c r="L81" s="84"/>
      <c r="M81" s="263"/>
      <c r="N81" s="264"/>
      <c r="O81" s="263">
        <f>SUM(O82:O83)</f>
        <v>2</v>
      </c>
      <c r="P81" s="224"/>
    </row>
    <row r="82" spans="1:16" ht="15.75" thickBot="1" x14ac:dyDescent="0.3">
      <c r="A82" s="314">
        <v>1</v>
      </c>
      <c r="B82" s="314">
        <v>7</v>
      </c>
      <c r="C82" s="75"/>
      <c r="D82" s="316" t="s">
        <v>587</v>
      </c>
      <c r="E82" s="317"/>
      <c r="F82" s="317"/>
      <c r="G82" s="317"/>
      <c r="H82" s="317"/>
      <c r="I82" s="317"/>
      <c r="J82" s="317"/>
      <c r="K82" s="317"/>
      <c r="L82" s="318"/>
      <c r="M82" s="265">
        <f>SUM(M83:M84)</f>
        <v>1.8233333333333333</v>
      </c>
      <c r="N82" s="266">
        <f>IF(M82&gt;1,1,M82)</f>
        <v>1</v>
      </c>
      <c r="O82" s="267">
        <v>1</v>
      </c>
      <c r="P82" s="224"/>
    </row>
    <row r="83" spans="1:16" ht="79.5" thickBot="1" x14ac:dyDescent="0.3">
      <c r="A83" s="315"/>
      <c r="B83" s="315"/>
      <c r="C83" s="48">
        <v>1</v>
      </c>
      <c r="D83" s="64" t="s">
        <v>588</v>
      </c>
      <c r="E83" s="48" t="s">
        <v>180</v>
      </c>
      <c r="F83" s="48">
        <v>90.12</v>
      </c>
      <c r="G83" s="48">
        <v>90</v>
      </c>
      <c r="H83" s="42">
        <v>74.099999999999994</v>
      </c>
      <c r="I83" s="99">
        <f t="shared" ref="I83" si="30">G83-H83</f>
        <v>15.900000000000006</v>
      </c>
      <c r="J83" s="52">
        <v>140</v>
      </c>
      <c r="K83" s="52">
        <v>144.1</v>
      </c>
      <c r="L83" s="84" t="s">
        <v>753</v>
      </c>
      <c r="M83" s="251">
        <f t="shared" ref="M83" si="31">H83/G83</f>
        <v>0.82333333333333325</v>
      </c>
      <c r="N83" s="253">
        <f t="shared" ref="N83" si="32">IF(M83&gt;1,1,M83)</f>
        <v>0.82333333333333325</v>
      </c>
      <c r="O83" s="244">
        <v>1</v>
      </c>
      <c r="P83" s="224"/>
    </row>
    <row r="84" spans="1:16" ht="68.25" thickBot="1" x14ac:dyDescent="0.3">
      <c r="A84" s="86"/>
      <c r="B84" s="63"/>
      <c r="C84" s="48">
        <v>2</v>
      </c>
      <c r="D84" s="64" t="s">
        <v>589</v>
      </c>
      <c r="E84" s="48" t="s">
        <v>180</v>
      </c>
      <c r="F84" s="48">
        <v>16</v>
      </c>
      <c r="G84" s="48">
        <v>16</v>
      </c>
      <c r="H84" s="74">
        <v>16</v>
      </c>
      <c r="I84" s="99">
        <v>0</v>
      </c>
      <c r="J84" s="52">
        <v>100</v>
      </c>
      <c r="K84" s="52">
        <v>100</v>
      </c>
      <c r="L84" s="84" t="s">
        <v>754</v>
      </c>
      <c r="M84" s="251">
        <f t="shared" ref="M84" si="33">H84/G84</f>
        <v>1</v>
      </c>
      <c r="N84" s="253">
        <f t="shared" ref="N84" si="34">IF(M84&gt;1,1,M84)</f>
        <v>1</v>
      </c>
      <c r="O84" s="244">
        <v>1</v>
      </c>
      <c r="P84" s="224"/>
    </row>
  </sheetData>
  <mergeCells count="31">
    <mergeCell ref="A68:A69"/>
    <mergeCell ref="B68:B69"/>
    <mergeCell ref="D68:L68"/>
    <mergeCell ref="A62:A67"/>
    <mergeCell ref="B62:B67"/>
    <mergeCell ref="D62:L62"/>
    <mergeCell ref="D8:L8"/>
    <mergeCell ref="D29:L29"/>
    <mergeCell ref="A30:A32"/>
    <mergeCell ref="B30:B32"/>
    <mergeCell ref="A49:A52"/>
    <mergeCell ref="B49:B52"/>
    <mergeCell ref="D49:L49"/>
    <mergeCell ref="J5:J7"/>
    <mergeCell ref="K5:K7"/>
    <mergeCell ref="L5:L7"/>
    <mergeCell ref="F6:F7"/>
    <mergeCell ref="G6:G7"/>
    <mergeCell ref="H6:H7"/>
    <mergeCell ref="I5:I7"/>
    <mergeCell ref="A5:B6"/>
    <mergeCell ref="C5:C7"/>
    <mergeCell ref="D5:D7"/>
    <mergeCell ref="E5:E7"/>
    <mergeCell ref="F5:H5"/>
    <mergeCell ref="A82:A83"/>
    <mergeCell ref="B82:B83"/>
    <mergeCell ref="D82:L82"/>
    <mergeCell ref="A78:A79"/>
    <mergeCell ref="B78:B79"/>
    <mergeCell ref="D78:L78"/>
  </mergeCells>
  <hyperlinks>
    <hyperlink ref="K5" location="_ftn1" display="_ftn1"/>
  </hyperlink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topLeftCell="C4" workbookViewId="0">
      <pane xSplit="3" ySplit="4" topLeftCell="H160" activePane="bottomRight" state="frozen"/>
      <selection activeCell="C4" sqref="C4"/>
      <selection pane="topRight" activeCell="F4" sqref="F4"/>
      <selection pane="bottomLeft" activeCell="C8" sqref="C8"/>
      <selection pane="bottomRight" activeCell="M4" sqref="M1:P1048576"/>
    </sheetView>
  </sheetViews>
  <sheetFormatPr defaultColWidth="8.85546875" defaultRowHeight="11.25" x14ac:dyDescent="0.2"/>
  <cols>
    <col min="1" max="1" width="3.85546875" style="36" customWidth="1"/>
    <col min="2" max="2" width="2.5703125" style="36" bestFit="1" customWidth="1"/>
    <col min="3" max="3" width="3.140625" style="36" bestFit="1" customWidth="1"/>
    <col min="4" max="4" width="2.140625" style="36" bestFit="1" customWidth="1"/>
    <col min="5" max="5" width="34.5703125" style="175" customWidth="1"/>
    <col min="6" max="8" width="8.85546875" style="175"/>
    <col min="9" max="9" width="18.42578125" style="175" customWidth="1"/>
    <col min="10" max="10" width="26.28515625" style="175" customWidth="1"/>
    <col min="11" max="11" width="8.85546875" style="36"/>
    <col min="12" max="12" width="4.28515625" style="36" customWidth="1"/>
    <col min="13" max="13" width="4.28515625" style="36" hidden="1" customWidth="1"/>
    <col min="14" max="14" width="6.140625" style="36" hidden="1" customWidth="1"/>
    <col min="15" max="15" width="8.28515625" style="36" hidden="1" customWidth="1"/>
    <col min="16" max="16" width="8.85546875" style="44" hidden="1" customWidth="1"/>
    <col min="17" max="16384" width="8.85546875" style="36"/>
  </cols>
  <sheetData>
    <row r="1" spans="1:16" s="173" customFormat="1" x14ac:dyDescent="0.2">
      <c r="A1" s="173" t="s">
        <v>756</v>
      </c>
      <c r="D1" s="174"/>
      <c r="L1" s="174"/>
      <c r="P1" s="226"/>
    </row>
    <row r="2" spans="1:16" ht="10.15" x14ac:dyDescent="0.2">
      <c r="D2" s="175"/>
      <c r="E2" s="36"/>
      <c r="F2" s="36"/>
      <c r="G2" s="36"/>
      <c r="H2" s="36"/>
      <c r="I2" s="36"/>
      <c r="J2" s="36"/>
      <c r="L2" s="175"/>
    </row>
    <row r="3" spans="1:16" x14ac:dyDescent="0.2">
      <c r="A3" s="36" t="s">
        <v>650</v>
      </c>
      <c r="D3" s="175"/>
      <c r="E3" s="36"/>
      <c r="F3" s="36"/>
      <c r="G3" s="36"/>
      <c r="H3" s="36"/>
      <c r="I3" s="36"/>
      <c r="J3" s="36"/>
      <c r="L3" s="175"/>
      <c r="N3" s="175"/>
      <c r="O3" s="175"/>
    </row>
    <row r="4" spans="1:16" ht="34.5" thickBot="1" x14ac:dyDescent="0.25">
      <c r="D4" s="175"/>
      <c r="E4" s="36"/>
      <c r="F4" s="36"/>
      <c r="G4" s="36"/>
      <c r="H4" s="36"/>
      <c r="I4" s="36"/>
      <c r="J4" s="36"/>
      <c r="L4" s="175"/>
      <c r="M4" s="36" t="s">
        <v>42</v>
      </c>
      <c r="N4" s="175" t="s">
        <v>763</v>
      </c>
      <c r="O4" s="175" t="s">
        <v>764</v>
      </c>
    </row>
    <row r="5" spans="1:16" ht="42.6" customHeight="1" thickBot="1" x14ac:dyDescent="0.25">
      <c r="A5" s="364" t="s">
        <v>0</v>
      </c>
      <c r="B5" s="365"/>
      <c r="C5" s="365"/>
      <c r="D5" s="366"/>
      <c r="E5" s="367" t="s">
        <v>250</v>
      </c>
      <c r="F5" s="367" t="s">
        <v>519</v>
      </c>
      <c r="G5" s="367" t="s">
        <v>251</v>
      </c>
      <c r="H5" s="367" t="s">
        <v>252</v>
      </c>
      <c r="I5" s="367" t="s">
        <v>253</v>
      </c>
      <c r="J5" s="367" t="s">
        <v>520</v>
      </c>
      <c r="K5" s="373" t="s">
        <v>254</v>
      </c>
      <c r="L5" s="374"/>
      <c r="M5" s="226">
        <f>M7+M54+M89+M119+M145+M158+M160</f>
        <v>114</v>
      </c>
      <c r="N5" s="226">
        <f t="shared" ref="N5:O5" si="0">N7+N54+N89+N119+N145+N158+N160</f>
        <v>84</v>
      </c>
      <c r="O5" s="226">
        <f t="shared" si="0"/>
        <v>81</v>
      </c>
    </row>
    <row r="6" spans="1:16" ht="23.25" thickBot="1" x14ac:dyDescent="0.25">
      <c r="A6" s="176" t="s">
        <v>1</v>
      </c>
      <c r="B6" s="177" t="s">
        <v>2</v>
      </c>
      <c r="C6" s="177" t="s">
        <v>9</v>
      </c>
      <c r="D6" s="177" t="s">
        <v>10</v>
      </c>
      <c r="E6" s="368"/>
      <c r="F6" s="368"/>
      <c r="G6" s="368"/>
      <c r="H6" s="368"/>
      <c r="I6" s="368"/>
      <c r="J6" s="368"/>
      <c r="K6" s="375"/>
      <c r="L6" s="376"/>
    </row>
    <row r="7" spans="1:16" ht="12" thickBot="1" x14ac:dyDescent="0.25">
      <c r="A7" s="178">
        <v>1</v>
      </c>
      <c r="B7" s="179">
        <v>1</v>
      </c>
      <c r="C7" s="180"/>
      <c r="D7" s="180"/>
      <c r="E7" s="181" t="s">
        <v>64</v>
      </c>
      <c r="F7" s="182"/>
      <c r="G7" s="182"/>
      <c r="H7" s="182"/>
      <c r="I7" s="182"/>
      <c r="J7" s="182"/>
      <c r="K7" s="377"/>
      <c r="L7" s="378"/>
      <c r="M7" s="269">
        <f>SUM(M8:M53)</f>
        <v>35</v>
      </c>
      <c r="N7" s="269">
        <f>SUM(N8:N53)</f>
        <v>22</v>
      </c>
      <c r="O7" s="269">
        <f>SUM(O8:O53)</f>
        <v>22</v>
      </c>
    </row>
    <row r="8" spans="1:16" ht="135.75" thickBot="1" x14ac:dyDescent="0.25">
      <c r="A8" s="183">
        <v>1</v>
      </c>
      <c r="B8" s="184">
        <v>1</v>
      </c>
      <c r="C8" s="184">
        <v>1</v>
      </c>
      <c r="D8" s="180"/>
      <c r="E8" s="35" t="s">
        <v>255</v>
      </c>
      <c r="F8" s="35" t="s">
        <v>256</v>
      </c>
      <c r="G8" s="35" t="s">
        <v>647</v>
      </c>
      <c r="H8" s="35" t="s">
        <v>257</v>
      </c>
      <c r="I8" s="35" t="s">
        <v>258</v>
      </c>
      <c r="J8" s="35" t="s">
        <v>258</v>
      </c>
      <c r="K8" s="371"/>
      <c r="L8" s="372"/>
      <c r="M8" s="36">
        <v>1</v>
      </c>
      <c r="N8" s="36">
        <v>1</v>
      </c>
      <c r="O8" s="36">
        <v>1</v>
      </c>
    </row>
    <row r="9" spans="1:16" ht="45.75" thickBot="1" x14ac:dyDescent="0.25">
      <c r="A9" s="183">
        <v>1</v>
      </c>
      <c r="B9" s="184">
        <v>1</v>
      </c>
      <c r="C9" s="184">
        <v>2</v>
      </c>
      <c r="D9" s="180"/>
      <c r="E9" s="35" t="s">
        <v>92</v>
      </c>
      <c r="F9" s="185"/>
      <c r="G9" s="185"/>
      <c r="H9" s="185"/>
      <c r="I9" s="35"/>
      <c r="J9" s="35"/>
      <c r="K9" s="371"/>
      <c r="L9" s="372"/>
    </row>
    <row r="10" spans="1:16" ht="158.25" thickBot="1" x14ac:dyDescent="0.25">
      <c r="A10" s="183">
        <v>1</v>
      </c>
      <c r="B10" s="184">
        <v>1</v>
      </c>
      <c r="C10" s="184">
        <v>2</v>
      </c>
      <c r="D10" s="184">
        <v>1</v>
      </c>
      <c r="E10" s="35" t="s">
        <v>259</v>
      </c>
      <c r="F10" s="35" t="s">
        <v>256</v>
      </c>
      <c r="G10" s="35" t="s">
        <v>647</v>
      </c>
      <c r="H10" s="35" t="s">
        <v>257</v>
      </c>
      <c r="I10" s="35" t="s">
        <v>260</v>
      </c>
      <c r="J10" s="35" t="s">
        <v>260</v>
      </c>
      <c r="K10" s="371"/>
      <c r="L10" s="372"/>
      <c r="M10" s="36">
        <v>1</v>
      </c>
      <c r="N10" s="36">
        <v>1</v>
      </c>
      <c r="O10" s="36">
        <v>1</v>
      </c>
    </row>
    <row r="11" spans="1:16" ht="68.25" thickBot="1" x14ac:dyDescent="0.25">
      <c r="A11" s="183">
        <v>1</v>
      </c>
      <c r="B11" s="184">
        <v>1</v>
      </c>
      <c r="C11" s="184">
        <v>2</v>
      </c>
      <c r="D11" s="184">
        <v>2</v>
      </c>
      <c r="E11" s="35" t="s">
        <v>97</v>
      </c>
      <c r="F11" s="35" t="s">
        <v>256</v>
      </c>
      <c r="G11" s="35" t="s">
        <v>647</v>
      </c>
      <c r="H11" s="35" t="s">
        <v>257</v>
      </c>
      <c r="I11" s="35" t="s">
        <v>261</v>
      </c>
      <c r="J11" s="35" t="s">
        <v>261</v>
      </c>
      <c r="K11" s="371"/>
      <c r="L11" s="372"/>
      <c r="M11" s="36">
        <v>1</v>
      </c>
      <c r="N11" s="36">
        <v>1</v>
      </c>
      <c r="O11" s="36">
        <v>1</v>
      </c>
    </row>
    <row r="12" spans="1:16" ht="214.5" thickBot="1" x14ac:dyDescent="0.25">
      <c r="A12" s="183">
        <v>1</v>
      </c>
      <c r="B12" s="184">
        <v>1</v>
      </c>
      <c r="C12" s="184">
        <v>2</v>
      </c>
      <c r="D12" s="184">
        <v>3</v>
      </c>
      <c r="E12" s="35" t="s">
        <v>262</v>
      </c>
      <c r="F12" s="35" t="s">
        <v>256</v>
      </c>
      <c r="G12" s="35" t="s">
        <v>647</v>
      </c>
      <c r="H12" s="35" t="s">
        <v>257</v>
      </c>
      <c r="I12" s="35" t="s">
        <v>263</v>
      </c>
      <c r="J12" s="35" t="s">
        <v>263</v>
      </c>
      <c r="K12" s="371"/>
      <c r="L12" s="372"/>
      <c r="M12" s="36">
        <v>1</v>
      </c>
      <c r="N12" s="36">
        <v>1</v>
      </c>
      <c r="O12" s="36">
        <v>1</v>
      </c>
    </row>
    <row r="13" spans="1:16" ht="135.75" thickBot="1" x14ac:dyDescent="0.25">
      <c r="A13" s="183">
        <v>1</v>
      </c>
      <c r="B13" s="184">
        <v>1</v>
      </c>
      <c r="C13" s="184">
        <v>3</v>
      </c>
      <c r="D13" s="184"/>
      <c r="E13" s="35" t="s">
        <v>264</v>
      </c>
      <c r="F13" s="35" t="s">
        <v>265</v>
      </c>
      <c r="G13" s="35" t="s">
        <v>647</v>
      </c>
      <c r="H13" s="35" t="s">
        <v>257</v>
      </c>
      <c r="I13" s="35" t="s">
        <v>266</v>
      </c>
      <c r="J13" s="35" t="s">
        <v>266</v>
      </c>
      <c r="K13" s="371"/>
      <c r="L13" s="372"/>
      <c r="M13" s="36">
        <v>1</v>
      </c>
      <c r="N13" s="36">
        <v>1</v>
      </c>
      <c r="O13" s="36">
        <v>1</v>
      </c>
    </row>
    <row r="14" spans="1:16" ht="124.5" thickBot="1" x14ac:dyDescent="0.25">
      <c r="A14" s="183">
        <v>1</v>
      </c>
      <c r="B14" s="184">
        <v>1</v>
      </c>
      <c r="C14" s="184">
        <v>4</v>
      </c>
      <c r="D14" s="184"/>
      <c r="E14" s="35" t="s">
        <v>267</v>
      </c>
      <c r="F14" s="35" t="s">
        <v>265</v>
      </c>
      <c r="G14" s="35" t="s">
        <v>647</v>
      </c>
      <c r="H14" s="35" t="s">
        <v>257</v>
      </c>
      <c r="I14" s="35" t="s">
        <v>268</v>
      </c>
      <c r="J14" s="35" t="s">
        <v>268</v>
      </c>
      <c r="K14" s="369"/>
      <c r="L14" s="370"/>
      <c r="M14" s="36">
        <v>1</v>
      </c>
      <c r="N14" s="36">
        <v>1</v>
      </c>
      <c r="O14" s="36">
        <v>1</v>
      </c>
    </row>
    <row r="15" spans="1:16" ht="45.75" thickBot="1" x14ac:dyDescent="0.25">
      <c r="A15" s="183">
        <v>1</v>
      </c>
      <c r="B15" s="184">
        <v>1</v>
      </c>
      <c r="C15" s="184">
        <v>5</v>
      </c>
      <c r="D15" s="184"/>
      <c r="E15" s="35" t="s">
        <v>269</v>
      </c>
      <c r="F15" s="35" t="s">
        <v>265</v>
      </c>
      <c r="G15" s="35" t="s">
        <v>647</v>
      </c>
      <c r="H15" s="35" t="s">
        <v>257</v>
      </c>
      <c r="I15" s="35" t="s">
        <v>270</v>
      </c>
      <c r="J15" s="35" t="s">
        <v>270</v>
      </c>
      <c r="K15" s="369"/>
      <c r="L15" s="370"/>
      <c r="M15" s="36">
        <v>1</v>
      </c>
      <c r="N15" s="36">
        <v>1</v>
      </c>
      <c r="O15" s="36">
        <v>1</v>
      </c>
    </row>
    <row r="16" spans="1:16" ht="57" thickBot="1" x14ac:dyDescent="0.25">
      <c r="A16" s="183">
        <v>1</v>
      </c>
      <c r="B16" s="184">
        <v>1</v>
      </c>
      <c r="C16" s="184">
        <v>6</v>
      </c>
      <c r="D16" s="184"/>
      <c r="E16" s="35" t="s">
        <v>271</v>
      </c>
      <c r="F16" s="35" t="s">
        <v>265</v>
      </c>
      <c r="G16" s="35" t="s">
        <v>647</v>
      </c>
      <c r="H16" s="35" t="s">
        <v>257</v>
      </c>
      <c r="I16" s="35" t="s">
        <v>272</v>
      </c>
      <c r="J16" s="35" t="s">
        <v>272</v>
      </c>
      <c r="K16" s="369"/>
      <c r="L16" s="370"/>
      <c r="M16" s="36">
        <v>1</v>
      </c>
      <c r="N16" s="36">
        <v>1</v>
      </c>
      <c r="O16" s="36">
        <v>1</v>
      </c>
    </row>
    <row r="17" spans="1:15" ht="57" thickBot="1" x14ac:dyDescent="0.25">
      <c r="A17" s="183">
        <v>1</v>
      </c>
      <c r="B17" s="184">
        <v>1</v>
      </c>
      <c r="C17" s="184">
        <v>7</v>
      </c>
      <c r="D17" s="184"/>
      <c r="E17" s="35" t="s">
        <v>273</v>
      </c>
      <c r="F17" s="35"/>
      <c r="G17" s="35"/>
      <c r="H17" s="182"/>
      <c r="I17" s="35"/>
      <c r="J17" s="35"/>
      <c r="K17" s="369"/>
      <c r="L17" s="370"/>
    </row>
    <row r="18" spans="1:15" ht="68.25" thickBot="1" x14ac:dyDescent="0.25">
      <c r="A18" s="183">
        <v>1</v>
      </c>
      <c r="B18" s="184">
        <v>1</v>
      </c>
      <c r="C18" s="184">
        <v>7</v>
      </c>
      <c r="D18" s="184">
        <v>1</v>
      </c>
      <c r="E18" s="35" t="s">
        <v>274</v>
      </c>
      <c r="F18" s="35" t="s">
        <v>265</v>
      </c>
      <c r="G18" s="35" t="s">
        <v>647</v>
      </c>
      <c r="H18" s="35" t="s">
        <v>257</v>
      </c>
      <c r="I18" s="35" t="s">
        <v>275</v>
      </c>
      <c r="J18" s="35" t="s">
        <v>275</v>
      </c>
      <c r="K18" s="369"/>
      <c r="L18" s="370"/>
      <c r="M18" s="36">
        <v>1</v>
      </c>
      <c r="N18" s="36">
        <v>1</v>
      </c>
      <c r="O18" s="36">
        <v>1</v>
      </c>
    </row>
    <row r="19" spans="1:15" ht="90.75" thickBot="1" x14ac:dyDescent="0.25">
      <c r="A19" s="183">
        <v>1</v>
      </c>
      <c r="B19" s="184">
        <v>1</v>
      </c>
      <c r="C19" s="184">
        <v>7</v>
      </c>
      <c r="D19" s="184">
        <v>2</v>
      </c>
      <c r="E19" s="35" t="s">
        <v>276</v>
      </c>
      <c r="F19" s="35" t="s">
        <v>265</v>
      </c>
      <c r="G19" s="35" t="s">
        <v>647</v>
      </c>
      <c r="H19" s="35" t="s">
        <v>257</v>
      </c>
      <c r="I19" s="35" t="s">
        <v>277</v>
      </c>
      <c r="J19" s="35" t="s">
        <v>277</v>
      </c>
      <c r="K19" s="369"/>
      <c r="L19" s="370"/>
      <c r="M19" s="36">
        <v>1</v>
      </c>
      <c r="N19" s="36">
        <v>1</v>
      </c>
      <c r="O19" s="36">
        <v>1</v>
      </c>
    </row>
    <row r="20" spans="1:15" ht="45.75" thickBot="1" x14ac:dyDescent="0.25">
      <c r="A20" s="183">
        <v>1</v>
      </c>
      <c r="B20" s="184">
        <v>1</v>
      </c>
      <c r="C20" s="184">
        <v>7</v>
      </c>
      <c r="D20" s="184">
        <v>3</v>
      </c>
      <c r="E20" s="35" t="s">
        <v>278</v>
      </c>
      <c r="F20" s="35" t="s">
        <v>265</v>
      </c>
      <c r="G20" s="35" t="s">
        <v>647</v>
      </c>
      <c r="H20" s="35" t="s">
        <v>279</v>
      </c>
      <c r="I20" s="35" t="s">
        <v>280</v>
      </c>
      <c r="J20" s="35" t="s">
        <v>280</v>
      </c>
      <c r="K20" s="369"/>
      <c r="L20" s="370"/>
      <c r="M20" s="36">
        <v>1</v>
      </c>
      <c r="N20" s="36">
        <v>1</v>
      </c>
      <c r="O20" s="36">
        <v>1</v>
      </c>
    </row>
    <row r="21" spans="1:15" ht="90.75" thickBot="1" x14ac:dyDescent="0.25">
      <c r="A21" s="183">
        <v>1</v>
      </c>
      <c r="B21" s="184">
        <v>1</v>
      </c>
      <c r="C21" s="184">
        <v>8</v>
      </c>
      <c r="D21" s="184"/>
      <c r="E21" s="35" t="s">
        <v>281</v>
      </c>
      <c r="F21" s="35" t="s">
        <v>265</v>
      </c>
      <c r="G21" s="35" t="s">
        <v>647</v>
      </c>
      <c r="H21" s="35" t="s">
        <v>279</v>
      </c>
      <c r="I21" s="35" t="s">
        <v>281</v>
      </c>
      <c r="J21" s="35" t="s">
        <v>281</v>
      </c>
      <c r="K21" s="369"/>
      <c r="L21" s="370"/>
      <c r="M21" s="36">
        <v>1</v>
      </c>
      <c r="N21" s="36">
        <v>1</v>
      </c>
      <c r="O21" s="36">
        <v>1</v>
      </c>
    </row>
    <row r="22" spans="1:15" ht="34.5" thickBot="1" x14ac:dyDescent="0.25">
      <c r="A22" s="183">
        <v>1</v>
      </c>
      <c r="B22" s="184">
        <v>1</v>
      </c>
      <c r="C22" s="184">
        <v>9</v>
      </c>
      <c r="D22" s="184"/>
      <c r="E22" s="35" t="s">
        <v>282</v>
      </c>
      <c r="F22" s="35"/>
      <c r="G22" s="35"/>
      <c r="H22" s="35"/>
      <c r="I22" s="35"/>
      <c r="J22" s="35"/>
      <c r="K22" s="369"/>
      <c r="L22" s="370"/>
    </row>
    <row r="23" spans="1:15" ht="214.5" thickBot="1" x14ac:dyDescent="0.25">
      <c r="A23" s="183">
        <v>1</v>
      </c>
      <c r="B23" s="184">
        <v>1</v>
      </c>
      <c r="C23" s="184">
        <v>9</v>
      </c>
      <c r="D23" s="184">
        <v>1</v>
      </c>
      <c r="E23" s="35" t="s">
        <v>283</v>
      </c>
      <c r="F23" s="35" t="s">
        <v>284</v>
      </c>
      <c r="G23" s="35" t="s">
        <v>285</v>
      </c>
      <c r="H23" s="35" t="s">
        <v>257</v>
      </c>
      <c r="I23" s="35" t="s">
        <v>263</v>
      </c>
      <c r="J23" s="35" t="s">
        <v>286</v>
      </c>
      <c r="K23" s="380" t="s">
        <v>287</v>
      </c>
      <c r="L23" s="381"/>
      <c r="M23" s="36">
        <v>1</v>
      </c>
    </row>
    <row r="24" spans="1:15" ht="23.25" thickBot="1" x14ac:dyDescent="0.25">
      <c r="A24" s="183">
        <v>1</v>
      </c>
      <c r="B24" s="184">
        <v>1</v>
      </c>
      <c r="C24" s="184">
        <v>10</v>
      </c>
      <c r="D24" s="184"/>
      <c r="E24" s="35" t="s">
        <v>288</v>
      </c>
      <c r="F24" s="35"/>
      <c r="G24" s="35"/>
      <c r="H24" s="35"/>
      <c r="I24" s="35"/>
      <c r="J24" s="35"/>
      <c r="K24" s="369"/>
      <c r="L24" s="370"/>
    </row>
    <row r="25" spans="1:15" ht="214.5" thickBot="1" x14ac:dyDescent="0.25">
      <c r="A25" s="183">
        <v>1</v>
      </c>
      <c r="B25" s="184">
        <v>1</v>
      </c>
      <c r="C25" s="184">
        <v>10</v>
      </c>
      <c r="D25" s="184">
        <v>1</v>
      </c>
      <c r="E25" s="35" t="s">
        <v>289</v>
      </c>
      <c r="F25" s="35" t="s">
        <v>284</v>
      </c>
      <c r="G25" s="35" t="s">
        <v>290</v>
      </c>
      <c r="H25" s="35" t="s">
        <v>257</v>
      </c>
      <c r="I25" s="35" t="s">
        <v>263</v>
      </c>
      <c r="J25" s="35" t="s">
        <v>291</v>
      </c>
      <c r="K25" s="369"/>
      <c r="L25" s="370"/>
      <c r="M25" s="36">
        <v>1</v>
      </c>
    </row>
    <row r="26" spans="1:15" ht="45.75" thickBot="1" x14ac:dyDescent="0.25">
      <c r="A26" s="183">
        <v>1</v>
      </c>
      <c r="B26" s="184">
        <v>1</v>
      </c>
      <c r="C26" s="184">
        <v>11</v>
      </c>
      <c r="D26" s="184"/>
      <c r="E26" s="35" t="s">
        <v>292</v>
      </c>
      <c r="F26" s="35" t="s">
        <v>265</v>
      </c>
      <c r="G26" s="186"/>
      <c r="H26" s="35" t="s">
        <v>257</v>
      </c>
      <c r="I26" s="186"/>
      <c r="J26" s="186"/>
      <c r="K26" s="369"/>
      <c r="L26" s="370"/>
    </row>
    <row r="27" spans="1:15" ht="57" thickBot="1" x14ac:dyDescent="0.25">
      <c r="A27" s="183">
        <v>1</v>
      </c>
      <c r="B27" s="184">
        <v>1</v>
      </c>
      <c r="C27" s="184">
        <v>11</v>
      </c>
      <c r="D27" s="184">
        <v>2</v>
      </c>
      <c r="E27" s="35" t="s">
        <v>293</v>
      </c>
      <c r="F27" s="35" t="s">
        <v>265</v>
      </c>
      <c r="G27" s="35" t="s">
        <v>647</v>
      </c>
      <c r="H27" s="35" t="s">
        <v>257</v>
      </c>
      <c r="I27" s="35" t="s">
        <v>294</v>
      </c>
      <c r="J27" s="35"/>
      <c r="K27" s="369"/>
      <c r="L27" s="370"/>
      <c r="M27" s="36">
        <v>1</v>
      </c>
    </row>
    <row r="28" spans="1:15" ht="34.5" thickBot="1" x14ac:dyDescent="0.25">
      <c r="A28" s="183">
        <v>1</v>
      </c>
      <c r="B28" s="184">
        <v>1</v>
      </c>
      <c r="C28" s="184">
        <v>12</v>
      </c>
      <c r="D28" s="184"/>
      <c r="E28" s="35" t="s">
        <v>295</v>
      </c>
      <c r="F28" s="35"/>
      <c r="G28" s="35"/>
      <c r="H28" s="35"/>
      <c r="I28" s="35"/>
      <c r="J28" s="35"/>
      <c r="K28" s="369"/>
      <c r="L28" s="370"/>
    </row>
    <row r="29" spans="1:15" ht="102" thickBot="1" x14ac:dyDescent="0.25">
      <c r="A29" s="183">
        <v>1</v>
      </c>
      <c r="B29" s="184">
        <v>1</v>
      </c>
      <c r="C29" s="184">
        <v>12</v>
      </c>
      <c r="D29" s="184">
        <v>1</v>
      </c>
      <c r="E29" s="35" t="s">
        <v>296</v>
      </c>
      <c r="F29" s="35" t="s">
        <v>265</v>
      </c>
      <c r="G29" s="35" t="s">
        <v>647</v>
      </c>
      <c r="H29" s="35" t="s">
        <v>257</v>
      </c>
      <c r="I29" s="35" t="s">
        <v>297</v>
      </c>
      <c r="J29" s="35" t="s">
        <v>297</v>
      </c>
      <c r="K29" s="369"/>
      <c r="L29" s="370"/>
      <c r="M29" s="36">
        <v>1</v>
      </c>
      <c r="N29" s="36">
        <v>1</v>
      </c>
      <c r="O29" s="36">
        <v>1</v>
      </c>
    </row>
    <row r="30" spans="1:15" ht="124.5" thickBot="1" x14ac:dyDescent="0.25">
      <c r="A30" s="183">
        <v>1</v>
      </c>
      <c r="B30" s="184">
        <v>1</v>
      </c>
      <c r="C30" s="184">
        <v>12</v>
      </c>
      <c r="D30" s="184">
        <v>2</v>
      </c>
      <c r="E30" s="182" t="s">
        <v>298</v>
      </c>
      <c r="F30" s="35" t="s">
        <v>265</v>
      </c>
      <c r="G30" s="35" t="s">
        <v>647</v>
      </c>
      <c r="H30" s="35" t="s">
        <v>257</v>
      </c>
      <c r="I30" s="35" t="s">
        <v>299</v>
      </c>
      <c r="J30" s="35" t="s">
        <v>299</v>
      </c>
      <c r="K30" s="369"/>
      <c r="L30" s="370"/>
      <c r="M30" s="36">
        <v>1</v>
      </c>
      <c r="N30" s="36">
        <v>1</v>
      </c>
      <c r="O30" s="36">
        <v>1</v>
      </c>
    </row>
    <row r="31" spans="1:15" ht="79.5" thickBot="1" x14ac:dyDescent="0.25">
      <c r="A31" s="183">
        <v>1</v>
      </c>
      <c r="B31" s="184">
        <v>1</v>
      </c>
      <c r="C31" s="184">
        <v>12</v>
      </c>
      <c r="D31" s="184">
        <v>3</v>
      </c>
      <c r="E31" s="182" t="s">
        <v>300</v>
      </c>
      <c r="F31" s="35" t="s">
        <v>265</v>
      </c>
      <c r="G31" s="35" t="s">
        <v>290</v>
      </c>
      <c r="H31" s="35" t="s">
        <v>257</v>
      </c>
      <c r="I31" s="35" t="s">
        <v>301</v>
      </c>
      <c r="J31" s="187" t="s">
        <v>302</v>
      </c>
      <c r="K31" s="379"/>
      <c r="L31" s="370"/>
      <c r="M31" s="36">
        <v>1</v>
      </c>
    </row>
    <row r="32" spans="1:15" ht="158.25" thickBot="1" x14ac:dyDescent="0.25">
      <c r="A32" s="183">
        <v>1</v>
      </c>
      <c r="B32" s="184">
        <v>1</v>
      </c>
      <c r="C32" s="184">
        <v>12</v>
      </c>
      <c r="D32" s="184">
        <v>4</v>
      </c>
      <c r="E32" s="182" t="s">
        <v>303</v>
      </c>
      <c r="F32" s="35" t="s">
        <v>265</v>
      </c>
      <c r="G32" s="35" t="s">
        <v>290</v>
      </c>
      <c r="H32" s="35" t="s">
        <v>257</v>
      </c>
      <c r="I32" s="35" t="s">
        <v>521</v>
      </c>
      <c r="J32" s="35" t="s">
        <v>521</v>
      </c>
      <c r="K32" s="369"/>
      <c r="L32" s="370"/>
      <c r="M32" s="36">
        <v>1</v>
      </c>
    </row>
    <row r="33" spans="1:15" ht="57" thickBot="1" x14ac:dyDescent="0.25">
      <c r="A33" s="183">
        <v>1</v>
      </c>
      <c r="B33" s="184">
        <v>1</v>
      </c>
      <c r="C33" s="184">
        <v>12</v>
      </c>
      <c r="D33" s="184">
        <v>5</v>
      </c>
      <c r="E33" s="182" t="s">
        <v>304</v>
      </c>
      <c r="F33" s="35" t="s">
        <v>265</v>
      </c>
      <c r="G33" s="35" t="s">
        <v>305</v>
      </c>
      <c r="H33" s="35" t="s">
        <v>257</v>
      </c>
      <c r="I33" s="35" t="s">
        <v>306</v>
      </c>
      <c r="J33" s="35" t="s">
        <v>306</v>
      </c>
      <c r="K33" s="369"/>
      <c r="L33" s="370"/>
      <c r="M33" s="36">
        <v>1</v>
      </c>
    </row>
    <row r="34" spans="1:15" ht="90.75" thickBot="1" x14ac:dyDescent="0.25">
      <c r="A34" s="183">
        <v>1</v>
      </c>
      <c r="B34" s="184">
        <v>1</v>
      </c>
      <c r="C34" s="184">
        <v>13</v>
      </c>
      <c r="D34" s="184"/>
      <c r="E34" s="182" t="s">
        <v>307</v>
      </c>
      <c r="F34" s="35" t="s">
        <v>265</v>
      </c>
      <c r="G34" s="35" t="s">
        <v>305</v>
      </c>
      <c r="H34" s="35"/>
      <c r="I34" s="35" t="s">
        <v>308</v>
      </c>
      <c r="J34" s="35" t="s">
        <v>309</v>
      </c>
      <c r="K34" s="369"/>
      <c r="L34" s="370"/>
      <c r="M34" s="36">
        <v>1</v>
      </c>
    </row>
    <row r="35" spans="1:15" ht="45.75" thickBot="1" x14ac:dyDescent="0.25">
      <c r="A35" s="183">
        <v>1</v>
      </c>
      <c r="B35" s="184">
        <v>1</v>
      </c>
      <c r="C35" s="184">
        <v>14</v>
      </c>
      <c r="D35" s="184"/>
      <c r="E35" s="182" t="s">
        <v>310</v>
      </c>
      <c r="F35" s="35" t="s">
        <v>265</v>
      </c>
      <c r="G35" s="35" t="s">
        <v>647</v>
      </c>
      <c r="H35" s="35" t="s">
        <v>257</v>
      </c>
      <c r="I35" s="35" t="s">
        <v>311</v>
      </c>
      <c r="J35" s="35" t="s">
        <v>311</v>
      </c>
      <c r="K35" s="369"/>
      <c r="L35" s="370"/>
      <c r="M35" s="36">
        <v>1</v>
      </c>
      <c r="N35" s="36">
        <v>1</v>
      </c>
      <c r="O35" s="36">
        <v>1</v>
      </c>
    </row>
    <row r="36" spans="1:15" ht="23.25" thickBot="1" x14ac:dyDescent="0.25">
      <c r="A36" s="183">
        <v>1</v>
      </c>
      <c r="B36" s="184">
        <v>1</v>
      </c>
      <c r="C36" s="184">
        <v>15</v>
      </c>
      <c r="D36" s="184"/>
      <c r="E36" s="182" t="s">
        <v>312</v>
      </c>
      <c r="F36" s="35"/>
      <c r="G36" s="35"/>
      <c r="H36" s="35"/>
      <c r="I36" s="35"/>
      <c r="J36" s="35"/>
      <c r="K36" s="382"/>
      <c r="L36" s="383"/>
    </row>
    <row r="37" spans="1:15" ht="113.25" thickBot="1" x14ac:dyDescent="0.25">
      <c r="A37" s="183">
        <v>1</v>
      </c>
      <c r="B37" s="184">
        <v>1</v>
      </c>
      <c r="C37" s="184">
        <v>15</v>
      </c>
      <c r="D37" s="184">
        <v>1</v>
      </c>
      <c r="E37" s="182" t="s">
        <v>313</v>
      </c>
      <c r="F37" s="35" t="s">
        <v>256</v>
      </c>
      <c r="G37" s="35" t="s">
        <v>290</v>
      </c>
      <c r="H37" s="35" t="s">
        <v>257</v>
      </c>
      <c r="I37" s="35" t="s">
        <v>314</v>
      </c>
      <c r="J37" s="37" t="s">
        <v>314</v>
      </c>
      <c r="K37" s="188"/>
      <c r="L37" s="189"/>
      <c r="M37" s="36">
        <v>1</v>
      </c>
    </row>
    <row r="38" spans="1:15" ht="124.5" thickBot="1" x14ac:dyDescent="0.25">
      <c r="A38" s="183">
        <v>1</v>
      </c>
      <c r="B38" s="184">
        <v>1</v>
      </c>
      <c r="C38" s="184">
        <v>15</v>
      </c>
      <c r="D38" s="184">
        <v>2</v>
      </c>
      <c r="E38" s="182" t="s">
        <v>315</v>
      </c>
      <c r="F38" s="35" t="s">
        <v>256</v>
      </c>
      <c r="G38" s="35" t="s">
        <v>647</v>
      </c>
      <c r="H38" s="35" t="s">
        <v>257</v>
      </c>
      <c r="I38" s="35" t="s">
        <v>316</v>
      </c>
      <c r="J38" s="37" t="s">
        <v>316</v>
      </c>
      <c r="K38" s="188"/>
      <c r="L38" s="189"/>
      <c r="M38" s="36">
        <v>1</v>
      </c>
      <c r="N38" s="36">
        <v>1</v>
      </c>
      <c r="O38" s="36">
        <v>1</v>
      </c>
    </row>
    <row r="39" spans="1:15" ht="57" thickBot="1" x14ac:dyDescent="0.25">
      <c r="A39" s="183">
        <v>1</v>
      </c>
      <c r="B39" s="184">
        <v>1</v>
      </c>
      <c r="C39" s="184">
        <v>16</v>
      </c>
      <c r="D39" s="184"/>
      <c r="E39" s="182" t="s">
        <v>317</v>
      </c>
      <c r="F39" s="35"/>
      <c r="G39" s="35"/>
      <c r="H39" s="35"/>
      <c r="I39" s="35"/>
      <c r="J39" s="35"/>
      <c r="K39" s="384"/>
      <c r="L39" s="385"/>
    </row>
    <row r="40" spans="1:15" ht="45.75" thickBot="1" x14ac:dyDescent="0.25">
      <c r="A40" s="183">
        <v>1</v>
      </c>
      <c r="B40" s="184">
        <v>1</v>
      </c>
      <c r="C40" s="184">
        <v>16</v>
      </c>
      <c r="D40" s="184">
        <v>1</v>
      </c>
      <c r="E40" s="182" t="s">
        <v>318</v>
      </c>
      <c r="F40" s="35" t="s">
        <v>265</v>
      </c>
      <c r="G40" s="35" t="s">
        <v>305</v>
      </c>
      <c r="H40" s="35" t="s">
        <v>257</v>
      </c>
      <c r="I40" s="35" t="s">
        <v>308</v>
      </c>
      <c r="J40" s="35" t="s">
        <v>308</v>
      </c>
      <c r="K40" s="369"/>
      <c r="L40" s="370"/>
      <c r="M40" s="36">
        <v>1</v>
      </c>
    </row>
    <row r="41" spans="1:15" ht="102" thickBot="1" x14ac:dyDescent="0.25">
      <c r="A41" s="183">
        <v>1</v>
      </c>
      <c r="B41" s="184">
        <v>1</v>
      </c>
      <c r="C41" s="184">
        <v>16</v>
      </c>
      <c r="D41" s="184">
        <v>2</v>
      </c>
      <c r="E41" s="182" t="s">
        <v>319</v>
      </c>
      <c r="F41" s="35" t="s">
        <v>265</v>
      </c>
      <c r="G41" s="35" t="s">
        <v>305</v>
      </c>
      <c r="H41" s="35" t="s">
        <v>257</v>
      </c>
      <c r="I41" s="182" t="s">
        <v>319</v>
      </c>
      <c r="J41" s="182" t="s">
        <v>319</v>
      </c>
      <c r="K41" s="369"/>
      <c r="L41" s="370"/>
      <c r="M41" s="36">
        <v>1</v>
      </c>
    </row>
    <row r="42" spans="1:15" ht="113.25" thickBot="1" x14ac:dyDescent="0.25">
      <c r="A42" s="183">
        <v>1</v>
      </c>
      <c r="B42" s="184">
        <v>1</v>
      </c>
      <c r="C42" s="184">
        <v>16</v>
      </c>
      <c r="D42" s="184">
        <v>3</v>
      </c>
      <c r="E42" s="182" t="s">
        <v>320</v>
      </c>
      <c r="F42" s="35" t="s">
        <v>265</v>
      </c>
      <c r="G42" s="35" t="s">
        <v>305</v>
      </c>
      <c r="H42" s="35" t="s">
        <v>257</v>
      </c>
      <c r="I42" s="35" t="s">
        <v>321</v>
      </c>
      <c r="J42" s="35" t="s">
        <v>321</v>
      </c>
      <c r="K42" s="369"/>
      <c r="L42" s="370"/>
      <c r="M42" s="36">
        <v>1</v>
      </c>
    </row>
    <row r="43" spans="1:15" ht="45.75" thickBot="1" x14ac:dyDescent="0.25">
      <c r="A43" s="183">
        <v>1</v>
      </c>
      <c r="B43" s="184">
        <v>1</v>
      </c>
      <c r="C43" s="184">
        <v>16</v>
      </c>
      <c r="D43" s="184">
        <v>4</v>
      </c>
      <c r="E43" s="182" t="s">
        <v>322</v>
      </c>
      <c r="F43" s="35" t="s">
        <v>265</v>
      </c>
      <c r="G43" s="35" t="s">
        <v>305</v>
      </c>
      <c r="H43" s="35" t="s">
        <v>257</v>
      </c>
      <c r="I43" s="35" t="s">
        <v>323</v>
      </c>
      <c r="J43" s="35" t="s">
        <v>323</v>
      </c>
      <c r="K43" s="369"/>
      <c r="L43" s="370"/>
      <c r="M43" s="36">
        <v>1</v>
      </c>
    </row>
    <row r="44" spans="1:15" ht="34.5" thickBot="1" x14ac:dyDescent="0.25">
      <c r="A44" s="183">
        <v>1</v>
      </c>
      <c r="B44" s="184">
        <v>1</v>
      </c>
      <c r="C44" s="184">
        <v>17</v>
      </c>
      <c r="D44" s="184"/>
      <c r="E44" s="182" t="s">
        <v>324</v>
      </c>
      <c r="F44" s="35"/>
      <c r="G44" s="35"/>
      <c r="H44" s="35"/>
      <c r="I44" s="35"/>
      <c r="J44" s="35"/>
      <c r="K44" s="369"/>
      <c r="L44" s="370"/>
    </row>
    <row r="45" spans="1:15" ht="57" thickBot="1" x14ac:dyDescent="0.25">
      <c r="A45" s="183">
        <v>1</v>
      </c>
      <c r="B45" s="184">
        <v>1</v>
      </c>
      <c r="C45" s="184">
        <v>17</v>
      </c>
      <c r="D45" s="184">
        <v>1</v>
      </c>
      <c r="E45" s="182" t="s">
        <v>325</v>
      </c>
      <c r="F45" s="35" t="s">
        <v>265</v>
      </c>
      <c r="G45" s="35" t="s">
        <v>647</v>
      </c>
      <c r="H45" s="35" t="s">
        <v>257</v>
      </c>
      <c r="I45" s="35" t="s">
        <v>326</v>
      </c>
      <c r="J45" s="35" t="s">
        <v>326</v>
      </c>
      <c r="K45" s="369"/>
      <c r="L45" s="370"/>
      <c r="M45" s="36">
        <v>1</v>
      </c>
      <c r="N45" s="36">
        <v>1</v>
      </c>
      <c r="O45" s="36">
        <v>1</v>
      </c>
    </row>
    <row r="46" spans="1:15" ht="113.25" thickBot="1" x14ac:dyDescent="0.25">
      <c r="A46" s="183">
        <v>1</v>
      </c>
      <c r="B46" s="184">
        <v>1</v>
      </c>
      <c r="C46" s="184">
        <v>17</v>
      </c>
      <c r="D46" s="184">
        <v>2</v>
      </c>
      <c r="E46" s="182" t="s">
        <v>327</v>
      </c>
      <c r="F46" s="35" t="s">
        <v>265</v>
      </c>
      <c r="G46" s="35" t="s">
        <v>647</v>
      </c>
      <c r="H46" s="35" t="s">
        <v>257</v>
      </c>
      <c r="I46" s="35" t="s">
        <v>328</v>
      </c>
      <c r="J46" s="35" t="s">
        <v>328</v>
      </c>
      <c r="K46" s="369"/>
      <c r="L46" s="370"/>
      <c r="M46" s="36">
        <v>1</v>
      </c>
      <c r="N46" s="36">
        <v>1</v>
      </c>
      <c r="O46" s="36">
        <v>1</v>
      </c>
    </row>
    <row r="47" spans="1:15" ht="113.25" thickBot="1" x14ac:dyDescent="0.25">
      <c r="A47" s="183">
        <v>1</v>
      </c>
      <c r="B47" s="184">
        <v>1</v>
      </c>
      <c r="C47" s="184">
        <v>17</v>
      </c>
      <c r="D47" s="184">
        <v>3</v>
      </c>
      <c r="E47" s="182" t="s">
        <v>329</v>
      </c>
      <c r="F47" s="35" t="s">
        <v>265</v>
      </c>
      <c r="G47" s="35" t="s">
        <v>647</v>
      </c>
      <c r="H47" s="35" t="s">
        <v>257</v>
      </c>
      <c r="I47" s="35" t="s">
        <v>330</v>
      </c>
      <c r="J47" s="35" t="s">
        <v>330</v>
      </c>
      <c r="K47" s="369"/>
      <c r="L47" s="370"/>
      <c r="M47" s="36">
        <v>1</v>
      </c>
      <c r="N47" s="36">
        <v>1</v>
      </c>
      <c r="O47" s="36">
        <v>1</v>
      </c>
    </row>
    <row r="48" spans="1:15" ht="34.5" thickBot="1" x14ac:dyDescent="0.25">
      <c r="A48" s="183">
        <v>1</v>
      </c>
      <c r="B48" s="184">
        <v>1</v>
      </c>
      <c r="C48" s="184">
        <v>18</v>
      </c>
      <c r="D48" s="184"/>
      <c r="E48" s="35" t="s">
        <v>331</v>
      </c>
      <c r="F48" s="35"/>
      <c r="G48" s="35"/>
      <c r="H48" s="35"/>
      <c r="I48" s="35"/>
      <c r="J48" s="35"/>
      <c r="K48" s="369"/>
      <c r="L48" s="370"/>
    </row>
    <row r="49" spans="1:15" ht="90.75" thickBot="1" x14ac:dyDescent="0.25">
      <c r="A49" s="183">
        <v>1</v>
      </c>
      <c r="B49" s="184">
        <v>1</v>
      </c>
      <c r="C49" s="184">
        <v>18</v>
      </c>
      <c r="D49" s="184">
        <v>1</v>
      </c>
      <c r="E49" s="182" t="s">
        <v>332</v>
      </c>
      <c r="F49" s="35" t="s">
        <v>265</v>
      </c>
      <c r="G49" s="35" t="s">
        <v>647</v>
      </c>
      <c r="H49" s="35" t="s">
        <v>257</v>
      </c>
      <c r="I49" s="35" t="s">
        <v>333</v>
      </c>
      <c r="J49" s="35" t="s">
        <v>333</v>
      </c>
      <c r="K49" s="369"/>
      <c r="L49" s="370"/>
      <c r="M49" s="36">
        <v>1</v>
      </c>
      <c r="N49" s="36">
        <v>1</v>
      </c>
      <c r="O49" s="36">
        <v>1</v>
      </c>
    </row>
    <row r="50" spans="1:15" ht="45.75" thickBot="1" x14ac:dyDescent="0.25">
      <c r="A50" s="183">
        <v>1</v>
      </c>
      <c r="B50" s="184">
        <v>1</v>
      </c>
      <c r="C50" s="184">
        <v>18</v>
      </c>
      <c r="D50" s="184">
        <v>2</v>
      </c>
      <c r="E50" s="182" t="s">
        <v>334</v>
      </c>
      <c r="F50" s="35" t="s">
        <v>265</v>
      </c>
      <c r="G50" s="35" t="s">
        <v>647</v>
      </c>
      <c r="H50" s="35" t="s">
        <v>257</v>
      </c>
      <c r="I50" s="35" t="s">
        <v>335</v>
      </c>
      <c r="J50" s="35" t="s">
        <v>335</v>
      </c>
      <c r="K50" s="369"/>
      <c r="L50" s="370"/>
      <c r="M50" s="36">
        <v>1</v>
      </c>
      <c r="N50" s="36">
        <v>1</v>
      </c>
      <c r="O50" s="36">
        <v>1</v>
      </c>
    </row>
    <row r="51" spans="1:15" ht="124.5" thickBot="1" x14ac:dyDescent="0.25">
      <c r="A51" s="183">
        <v>1</v>
      </c>
      <c r="B51" s="184">
        <v>1</v>
      </c>
      <c r="C51" s="184">
        <v>18</v>
      </c>
      <c r="D51" s="184">
        <v>3</v>
      </c>
      <c r="E51" s="182" t="s">
        <v>336</v>
      </c>
      <c r="F51" s="35" t="s">
        <v>265</v>
      </c>
      <c r="G51" s="35" t="s">
        <v>647</v>
      </c>
      <c r="H51" s="35" t="s">
        <v>257</v>
      </c>
      <c r="I51" s="182" t="s">
        <v>337</v>
      </c>
      <c r="J51" s="182" t="s">
        <v>337</v>
      </c>
      <c r="K51" s="369"/>
      <c r="L51" s="370"/>
      <c r="M51" s="36">
        <v>1</v>
      </c>
      <c r="N51" s="36">
        <v>1</v>
      </c>
      <c r="O51" s="36">
        <v>1</v>
      </c>
    </row>
    <row r="52" spans="1:15" ht="23.25" thickBot="1" x14ac:dyDescent="0.25">
      <c r="A52" s="183">
        <v>1</v>
      </c>
      <c r="B52" s="184">
        <v>1</v>
      </c>
      <c r="C52" s="184">
        <v>19</v>
      </c>
      <c r="D52" s="184"/>
      <c r="E52" s="182" t="s">
        <v>338</v>
      </c>
      <c r="F52" s="35"/>
      <c r="G52" s="35"/>
      <c r="H52" s="35"/>
      <c r="I52" s="182"/>
      <c r="J52" s="182"/>
      <c r="K52" s="369"/>
      <c r="L52" s="370"/>
    </row>
    <row r="53" spans="1:15" ht="45.75" thickBot="1" x14ac:dyDescent="0.25">
      <c r="A53" s="183">
        <v>1</v>
      </c>
      <c r="B53" s="184">
        <v>1</v>
      </c>
      <c r="C53" s="184">
        <v>19</v>
      </c>
      <c r="D53" s="184">
        <v>1</v>
      </c>
      <c r="E53" s="182" t="s">
        <v>339</v>
      </c>
      <c r="F53" s="35" t="s">
        <v>265</v>
      </c>
      <c r="G53" s="35" t="s">
        <v>340</v>
      </c>
      <c r="H53" s="35" t="s">
        <v>257</v>
      </c>
      <c r="I53" s="182" t="s">
        <v>341</v>
      </c>
      <c r="J53" s="182" t="s">
        <v>341</v>
      </c>
      <c r="K53" s="369"/>
      <c r="L53" s="370"/>
      <c r="M53" s="36">
        <v>1</v>
      </c>
    </row>
    <row r="54" spans="1:15" ht="12" thickBot="1" x14ac:dyDescent="0.25">
      <c r="A54" s="178">
        <v>1</v>
      </c>
      <c r="B54" s="179">
        <v>2</v>
      </c>
      <c r="C54" s="180"/>
      <c r="D54" s="180"/>
      <c r="E54" s="190" t="s">
        <v>69</v>
      </c>
      <c r="F54" s="182"/>
      <c r="G54" s="182"/>
      <c r="H54" s="182"/>
      <c r="I54" s="182"/>
      <c r="J54" s="182"/>
      <c r="K54" s="377"/>
      <c r="L54" s="378"/>
      <c r="M54" s="269">
        <f>SUM(M55:M88)</f>
        <v>27</v>
      </c>
      <c r="N54" s="269">
        <f>SUM(N55:N88)</f>
        <v>19</v>
      </c>
      <c r="O54" s="269">
        <f>SUM(O55:O88)</f>
        <v>18</v>
      </c>
    </row>
    <row r="55" spans="1:15" ht="45.75" thickBot="1" x14ac:dyDescent="0.25">
      <c r="A55" s="183">
        <v>1</v>
      </c>
      <c r="B55" s="184">
        <v>2</v>
      </c>
      <c r="C55" s="184">
        <v>1</v>
      </c>
      <c r="D55" s="184"/>
      <c r="E55" s="182" t="s">
        <v>342</v>
      </c>
      <c r="F55" s="35"/>
      <c r="G55" s="35"/>
      <c r="H55" s="182"/>
      <c r="I55" s="35"/>
      <c r="J55" s="35"/>
      <c r="K55" s="377"/>
      <c r="L55" s="378"/>
    </row>
    <row r="56" spans="1:15" ht="192" thickBot="1" x14ac:dyDescent="0.25">
      <c r="A56" s="183">
        <v>1</v>
      </c>
      <c r="B56" s="184">
        <v>2</v>
      </c>
      <c r="C56" s="184">
        <v>1</v>
      </c>
      <c r="D56" s="184">
        <v>1</v>
      </c>
      <c r="E56" s="182" t="s">
        <v>343</v>
      </c>
      <c r="F56" s="35" t="s">
        <v>265</v>
      </c>
      <c r="G56" s="35" t="s">
        <v>647</v>
      </c>
      <c r="H56" s="35" t="s">
        <v>257</v>
      </c>
      <c r="I56" s="35" t="s">
        <v>344</v>
      </c>
      <c r="J56" s="35" t="s">
        <v>344</v>
      </c>
      <c r="K56" s="377"/>
      <c r="L56" s="378"/>
      <c r="M56" s="36">
        <v>1</v>
      </c>
      <c r="N56" s="36">
        <v>1</v>
      </c>
      <c r="O56" s="36">
        <v>1</v>
      </c>
    </row>
    <row r="57" spans="1:15" ht="102" thickBot="1" x14ac:dyDescent="0.25">
      <c r="A57" s="183">
        <v>1</v>
      </c>
      <c r="B57" s="184">
        <v>2</v>
      </c>
      <c r="C57" s="184">
        <v>1</v>
      </c>
      <c r="D57" s="184">
        <v>2</v>
      </c>
      <c r="E57" s="182" t="s">
        <v>345</v>
      </c>
      <c r="F57" s="35" t="s">
        <v>265</v>
      </c>
      <c r="G57" s="35" t="s">
        <v>647</v>
      </c>
      <c r="H57" s="35" t="s">
        <v>257</v>
      </c>
      <c r="I57" s="35" t="s">
        <v>346</v>
      </c>
      <c r="J57" s="35" t="s">
        <v>346</v>
      </c>
      <c r="K57" s="377"/>
      <c r="L57" s="378"/>
      <c r="M57" s="36">
        <v>1</v>
      </c>
      <c r="N57" s="36">
        <v>1</v>
      </c>
      <c r="O57" s="36">
        <v>1</v>
      </c>
    </row>
    <row r="58" spans="1:15" ht="57" thickBot="1" x14ac:dyDescent="0.25">
      <c r="A58" s="183">
        <v>1</v>
      </c>
      <c r="B58" s="184">
        <v>2</v>
      </c>
      <c r="C58" s="184">
        <v>1</v>
      </c>
      <c r="D58" s="184">
        <v>3</v>
      </c>
      <c r="E58" s="182" t="s">
        <v>347</v>
      </c>
      <c r="F58" s="35" t="s">
        <v>265</v>
      </c>
      <c r="G58" s="35" t="s">
        <v>647</v>
      </c>
      <c r="H58" s="35" t="s">
        <v>257</v>
      </c>
      <c r="I58" s="35" t="s">
        <v>348</v>
      </c>
      <c r="J58" s="35" t="s">
        <v>348</v>
      </c>
      <c r="K58" s="377"/>
      <c r="L58" s="378"/>
      <c r="M58" s="36">
        <v>1</v>
      </c>
    </row>
    <row r="59" spans="1:15" ht="124.5" thickBot="1" x14ac:dyDescent="0.25">
      <c r="A59" s="183">
        <v>1</v>
      </c>
      <c r="B59" s="184">
        <v>2</v>
      </c>
      <c r="C59" s="184">
        <v>2</v>
      </c>
      <c r="D59" s="184"/>
      <c r="E59" s="35" t="s">
        <v>349</v>
      </c>
      <c r="F59" s="35" t="s">
        <v>265</v>
      </c>
      <c r="G59" s="35" t="s">
        <v>647</v>
      </c>
      <c r="H59" s="35" t="s">
        <v>257</v>
      </c>
      <c r="I59" s="35" t="s">
        <v>350</v>
      </c>
      <c r="J59" s="35" t="s">
        <v>350</v>
      </c>
      <c r="K59" s="377"/>
      <c r="L59" s="378"/>
      <c r="M59" s="36">
        <v>1</v>
      </c>
    </row>
    <row r="60" spans="1:15" ht="158.25" thickBot="1" x14ac:dyDescent="0.25">
      <c r="A60" s="183">
        <v>1</v>
      </c>
      <c r="B60" s="184">
        <v>2</v>
      </c>
      <c r="C60" s="184">
        <v>3</v>
      </c>
      <c r="D60" s="184"/>
      <c r="E60" s="35" t="s">
        <v>351</v>
      </c>
      <c r="F60" s="35" t="s">
        <v>265</v>
      </c>
      <c r="G60" s="35" t="s">
        <v>647</v>
      </c>
      <c r="H60" s="35" t="s">
        <v>257</v>
      </c>
      <c r="I60" s="35" t="s">
        <v>350</v>
      </c>
      <c r="J60" s="35" t="s">
        <v>350</v>
      </c>
      <c r="K60" s="377"/>
      <c r="L60" s="378"/>
      <c r="M60" s="36">
        <v>1</v>
      </c>
    </row>
    <row r="61" spans="1:15" ht="68.25" thickBot="1" x14ac:dyDescent="0.25">
      <c r="A61" s="183">
        <v>1</v>
      </c>
      <c r="B61" s="184">
        <v>2</v>
      </c>
      <c r="C61" s="184">
        <v>4</v>
      </c>
      <c r="D61" s="184"/>
      <c r="E61" s="35" t="s">
        <v>352</v>
      </c>
      <c r="F61" s="35" t="s">
        <v>265</v>
      </c>
      <c r="G61" s="35" t="s">
        <v>647</v>
      </c>
      <c r="H61" s="35" t="s">
        <v>257</v>
      </c>
      <c r="I61" s="35" t="s">
        <v>353</v>
      </c>
      <c r="J61" s="35" t="s">
        <v>353</v>
      </c>
      <c r="K61" s="377"/>
      <c r="L61" s="378"/>
      <c r="M61" s="36">
        <v>1</v>
      </c>
      <c r="N61" s="36">
        <v>1</v>
      </c>
      <c r="O61" s="36">
        <v>1</v>
      </c>
    </row>
    <row r="62" spans="1:15" ht="90.75" thickBot="1" x14ac:dyDescent="0.25">
      <c r="A62" s="183">
        <v>1</v>
      </c>
      <c r="B62" s="184">
        <v>2</v>
      </c>
      <c r="C62" s="184">
        <v>5</v>
      </c>
      <c r="D62" s="184"/>
      <c r="E62" s="35" t="s">
        <v>354</v>
      </c>
      <c r="F62" s="35" t="s">
        <v>265</v>
      </c>
      <c r="G62" s="35" t="s">
        <v>647</v>
      </c>
      <c r="H62" s="35" t="s">
        <v>257</v>
      </c>
      <c r="I62" s="35" t="s">
        <v>355</v>
      </c>
      <c r="J62" s="35" t="s">
        <v>355</v>
      </c>
      <c r="K62" s="377"/>
      <c r="L62" s="378"/>
      <c r="M62" s="36">
        <v>1</v>
      </c>
      <c r="N62" s="36">
        <v>1</v>
      </c>
      <c r="O62" s="36">
        <v>1</v>
      </c>
    </row>
    <row r="63" spans="1:15" ht="180.75" thickBot="1" x14ac:dyDescent="0.25">
      <c r="A63" s="183">
        <v>1</v>
      </c>
      <c r="B63" s="184">
        <v>2</v>
      </c>
      <c r="C63" s="184">
        <v>6</v>
      </c>
      <c r="D63" s="184"/>
      <c r="E63" s="35" t="s">
        <v>356</v>
      </c>
      <c r="F63" s="35" t="s">
        <v>265</v>
      </c>
      <c r="G63" s="35" t="s">
        <v>647</v>
      </c>
      <c r="H63" s="35" t="s">
        <v>257</v>
      </c>
      <c r="I63" s="35" t="s">
        <v>765</v>
      </c>
      <c r="J63" s="35" t="s">
        <v>765</v>
      </c>
      <c r="K63" s="377"/>
      <c r="L63" s="378"/>
      <c r="M63" s="36">
        <v>1</v>
      </c>
      <c r="N63" s="36">
        <v>1</v>
      </c>
      <c r="O63" s="36">
        <v>1</v>
      </c>
    </row>
    <row r="64" spans="1:15" ht="90.75" thickBot="1" x14ac:dyDescent="0.25">
      <c r="A64" s="183">
        <v>1</v>
      </c>
      <c r="B64" s="184">
        <v>2</v>
      </c>
      <c r="C64" s="184">
        <v>7</v>
      </c>
      <c r="D64" s="184"/>
      <c r="E64" s="35" t="s">
        <v>357</v>
      </c>
      <c r="F64" s="35" t="s">
        <v>265</v>
      </c>
      <c r="G64" s="35" t="s">
        <v>647</v>
      </c>
      <c r="H64" s="35" t="s">
        <v>257</v>
      </c>
      <c r="I64" s="35" t="s">
        <v>358</v>
      </c>
      <c r="J64" s="35" t="s">
        <v>358</v>
      </c>
      <c r="K64" s="377"/>
      <c r="L64" s="378"/>
      <c r="M64" s="36">
        <v>1</v>
      </c>
      <c r="N64" s="36">
        <v>1</v>
      </c>
      <c r="O64" s="36">
        <v>1</v>
      </c>
    </row>
    <row r="65" spans="1:15" ht="45.75" thickBot="1" x14ac:dyDescent="0.25">
      <c r="A65" s="183">
        <v>1</v>
      </c>
      <c r="B65" s="184">
        <v>2</v>
      </c>
      <c r="C65" s="184">
        <v>8</v>
      </c>
      <c r="D65" s="184"/>
      <c r="E65" s="35" t="s">
        <v>359</v>
      </c>
      <c r="F65" s="35" t="s">
        <v>265</v>
      </c>
      <c r="G65" s="35" t="s">
        <v>647</v>
      </c>
      <c r="H65" s="35" t="s">
        <v>257</v>
      </c>
      <c r="I65" s="35" t="s">
        <v>360</v>
      </c>
      <c r="J65" s="35" t="s">
        <v>360</v>
      </c>
      <c r="K65" s="377"/>
      <c r="L65" s="378"/>
      <c r="M65" s="36">
        <v>1</v>
      </c>
      <c r="N65" s="36">
        <v>1</v>
      </c>
      <c r="O65" s="36">
        <v>1</v>
      </c>
    </row>
    <row r="66" spans="1:15" ht="34.5" thickBot="1" x14ac:dyDescent="0.25">
      <c r="A66" s="183">
        <v>1</v>
      </c>
      <c r="B66" s="184">
        <v>2</v>
      </c>
      <c r="C66" s="184">
        <v>9</v>
      </c>
      <c r="D66" s="184"/>
      <c r="E66" s="35" t="s">
        <v>361</v>
      </c>
      <c r="F66" s="35"/>
      <c r="G66" s="35"/>
      <c r="H66" s="182"/>
      <c r="I66" s="35"/>
      <c r="J66" s="35"/>
      <c r="K66" s="380" t="s">
        <v>287</v>
      </c>
      <c r="L66" s="381"/>
    </row>
    <row r="67" spans="1:15" ht="68.25" thickBot="1" x14ac:dyDescent="0.25">
      <c r="A67" s="183">
        <v>1</v>
      </c>
      <c r="B67" s="184">
        <v>2</v>
      </c>
      <c r="C67" s="184">
        <v>9</v>
      </c>
      <c r="D67" s="184">
        <v>1</v>
      </c>
      <c r="E67" s="35" t="s">
        <v>362</v>
      </c>
      <c r="F67" s="35" t="s">
        <v>284</v>
      </c>
      <c r="G67" s="35" t="s">
        <v>290</v>
      </c>
      <c r="H67" s="35" t="s">
        <v>257</v>
      </c>
      <c r="I67" s="35" t="s">
        <v>363</v>
      </c>
      <c r="J67" s="35" t="s">
        <v>364</v>
      </c>
      <c r="K67" s="369"/>
      <c r="L67" s="370"/>
      <c r="M67" s="36">
        <v>1</v>
      </c>
    </row>
    <row r="68" spans="1:15" ht="57" thickBot="1" x14ac:dyDescent="0.25">
      <c r="A68" s="183">
        <v>1</v>
      </c>
      <c r="B68" s="184">
        <v>2</v>
      </c>
      <c r="C68" s="184">
        <v>9</v>
      </c>
      <c r="D68" s="184">
        <v>3</v>
      </c>
      <c r="E68" s="35" t="s">
        <v>365</v>
      </c>
      <c r="F68" s="35" t="s">
        <v>284</v>
      </c>
      <c r="G68" s="35" t="s">
        <v>285</v>
      </c>
      <c r="H68" s="35" t="s">
        <v>257</v>
      </c>
      <c r="I68" s="35" t="s">
        <v>366</v>
      </c>
      <c r="J68" s="35" t="s">
        <v>366</v>
      </c>
      <c r="K68" s="377"/>
      <c r="L68" s="378"/>
      <c r="M68" s="36">
        <v>1</v>
      </c>
    </row>
    <row r="69" spans="1:15" ht="68.25" thickBot="1" x14ac:dyDescent="0.25">
      <c r="A69" s="183">
        <v>1</v>
      </c>
      <c r="B69" s="184">
        <v>2</v>
      </c>
      <c r="C69" s="184">
        <v>9</v>
      </c>
      <c r="D69" s="184">
        <v>4</v>
      </c>
      <c r="E69" s="35" t="s">
        <v>367</v>
      </c>
      <c r="F69" s="35" t="s">
        <v>284</v>
      </c>
      <c r="G69" s="35" t="s">
        <v>290</v>
      </c>
      <c r="H69" s="35" t="s">
        <v>257</v>
      </c>
      <c r="I69" s="35" t="s">
        <v>366</v>
      </c>
      <c r="J69" s="35" t="s">
        <v>364</v>
      </c>
      <c r="K69" s="377"/>
      <c r="L69" s="378"/>
      <c r="M69" s="36">
        <v>1</v>
      </c>
    </row>
    <row r="70" spans="1:15" ht="68.25" thickBot="1" x14ac:dyDescent="0.25">
      <c r="A70" s="183">
        <v>1</v>
      </c>
      <c r="B70" s="184">
        <v>2</v>
      </c>
      <c r="C70" s="184">
        <v>9</v>
      </c>
      <c r="D70" s="184">
        <v>5</v>
      </c>
      <c r="E70" s="35" t="s">
        <v>368</v>
      </c>
      <c r="F70" s="35" t="s">
        <v>284</v>
      </c>
      <c r="G70" s="35" t="s">
        <v>369</v>
      </c>
      <c r="H70" s="35" t="s">
        <v>257</v>
      </c>
      <c r="I70" s="35" t="s">
        <v>366</v>
      </c>
      <c r="J70" s="35" t="s">
        <v>364</v>
      </c>
      <c r="K70" s="377"/>
      <c r="L70" s="378"/>
      <c r="M70" s="36">
        <v>1</v>
      </c>
    </row>
    <row r="71" spans="1:15" ht="45.75" thickBot="1" x14ac:dyDescent="0.25">
      <c r="A71" s="183">
        <v>1</v>
      </c>
      <c r="B71" s="184">
        <v>2</v>
      </c>
      <c r="C71" s="184">
        <v>10</v>
      </c>
      <c r="D71" s="184"/>
      <c r="E71" s="35" t="s">
        <v>370</v>
      </c>
      <c r="F71" s="35" t="s">
        <v>256</v>
      </c>
      <c r="G71" s="35" t="s">
        <v>647</v>
      </c>
      <c r="H71" s="35" t="s">
        <v>257</v>
      </c>
      <c r="I71" s="35" t="s">
        <v>371</v>
      </c>
      <c r="J71" s="35" t="s">
        <v>371</v>
      </c>
      <c r="K71" s="377"/>
      <c r="L71" s="378"/>
      <c r="M71" s="36">
        <v>1</v>
      </c>
      <c r="N71" s="36">
        <v>1</v>
      </c>
      <c r="O71" s="36">
        <v>1</v>
      </c>
    </row>
    <row r="72" spans="1:15" ht="23.25" thickBot="1" x14ac:dyDescent="0.25">
      <c r="A72" s="183">
        <v>1</v>
      </c>
      <c r="B72" s="184">
        <v>2</v>
      </c>
      <c r="C72" s="184">
        <v>11</v>
      </c>
      <c r="D72" s="184"/>
      <c r="E72" s="35" t="s">
        <v>372</v>
      </c>
      <c r="F72" s="35"/>
      <c r="G72" s="35"/>
      <c r="H72" s="182"/>
      <c r="I72" s="35"/>
      <c r="J72" s="35"/>
      <c r="K72" s="377"/>
      <c r="L72" s="378"/>
    </row>
    <row r="73" spans="1:15" ht="68.25" thickBot="1" x14ac:dyDescent="0.25">
      <c r="A73" s="183">
        <v>1</v>
      </c>
      <c r="B73" s="184">
        <v>2</v>
      </c>
      <c r="C73" s="184">
        <v>11</v>
      </c>
      <c r="D73" s="184">
        <v>1</v>
      </c>
      <c r="E73" s="35" t="s">
        <v>373</v>
      </c>
      <c r="F73" s="35" t="s">
        <v>265</v>
      </c>
      <c r="G73" s="35" t="s">
        <v>647</v>
      </c>
      <c r="H73" s="35" t="s">
        <v>257</v>
      </c>
      <c r="I73" s="35" t="s">
        <v>374</v>
      </c>
      <c r="J73" s="35" t="s">
        <v>374</v>
      </c>
      <c r="K73" s="377"/>
      <c r="L73" s="378"/>
      <c r="M73" s="36">
        <v>1</v>
      </c>
      <c r="N73" s="36">
        <v>1</v>
      </c>
      <c r="O73" s="36">
        <v>1</v>
      </c>
    </row>
    <row r="74" spans="1:15" ht="68.25" thickBot="1" x14ac:dyDescent="0.25">
      <c r="A74" s="183">
        <v>1</v>
      </c>
      <c r="B74" s="184">
        <v>2</v>
      </c>
      <c r="C74" s="184">
        <v>11</v>
      </c>
      <c r="D74" s="184">
        <v>2</v>
      </c>
      <c r="E74" s="35" t="s">
        <v>375</v>
      </c>
      <c r="F74" s="35" t="s">
        <v>265</v>
      </c>
      <c r="G74" s="35" t="s">
        <v>647</v>
      </c>
      <c r="H74" s="35" t="s">
        <v>257</v>
      </c>
      <c r="I74" s="35" t="s">
        <v>374</v>
      </c>
      <c r="J74" s="35" t="s">
        <v>374</v>
      </c>
      <c r="K74" s="377"/>
      <c r="L74" s="378"/>
      <c r="M74" s="36">
        <v>1</v>
      </c>
      <c r="N74" s="36">
        <v>1</v>
      </c>
      <c r="O74" s="36">
        <v>1</v>
      </c>
    </row>
    <row r="75" spans="1:15" ht="45.75" thickBot="1" x14ac:dyDescent="0.25">
      <c r="A75" s="183">
        <v>1</v>
      </c>
      <c r="B75" s="184">
        <v>2</v>
      </c>
      <c r="C75" s="184">
        <v>12</v>
      </c>
      <c r="D75" s="184"/>
      <c r="E75" s="35" t="s">
        <v>376</v>
      </c>
      <c r="F75" s="35" t="s">
        <v>265</v>
      </c>
      <c r="G75" s="35" t="s">
        <v>647</v>
      </c>
      <c r="H75" s="35" t="s">
        <v>257</v>
      </c>
      <c r="I75" s="35" t="s">
        <v>377</v>
      </c>
      <c r="J75" s="35" t="s">
        <v>377</v>
      </c>
      <c r="K75" s="377"/>
      <c r="L75" s="378"/>
      <c r="M75" s="36">
        <v>1</v>
      </c>
      <c r="N75" s="36">
        <v>1</v>
      </c>
      <c r="O75" s="36">
        <v>1</v>
      </c>
    </row>
    <row r="76" spans="1:15" ht="23.25" thickBot="1" x14ac:dyDescent="0.25">
      <c r="A76" s="183">
        <v>1</v>
      </c>
      <c r="B76" s="184">
        <v>2</v>
      </c>
      <c r="C76" s="184">
        <v>13</v>
      </c>
      <c r="D76" s="184"/>
      <c r="E76" s="182" t="s">
        <v>378</v>
      </c>
      <c r="F76" s="35"/>
      <c r="G76" s="35"/>
      <c r="H76" s="35"/>
      <c r="I76" s="35"/>
      <c r="J76" s="35"/>
      <c r="K76" s="377"/>
      <c r="L76" s="378"/>
    </row>
    <row r="77" spans="1:15" ht="102" thickBot="1" x14ac:dyDescent="0.25">
      <c r="A77" s="183">
        <v>1</v>
      </c>
      <c r="B77" s="184">
        <v>2</v>
      </c>
      <c r="C77" s="184">
        <v>13</v>
      </c>
      <c r="D77" s="184">
        <v>2</v>
      </c>
      <c r="E77" s="182" t="s">
        <v>379</v>
      </c>
      <c r="F77" s="35" t="s">
        <v>256</v>
      </c>
      <c r="G77" s="35" t="s">
        <v>647</v>
      </c>
      <c r="H77" s="35" t="s">
        <v>257</v>
      </c>
      <c r="I77" s="35" t="s">
        <v>380</v>
      </c>
      <c r="J77" s="35" t="s">
        <v>380</v>
      </c>
      <c r="K77" s="377"/>
      <c r="L77" s="378"/>
      <c r="M77" s="36">
        <v>1</v>
      </c>
      <c r="N77" s="36">
        <v>1</v>
      </c>
      <c r="O77" s="36">
        <v>1</v>
      </c>
    </row>
    <row r="78" spans="1:15" ht="57" thickBot="1" x14ac:dyDescent="0.25">
      <c r="A78" s="183">
        <v>1</v>
      </c>
      <c r="B78" s="184">
        <v>2</v>
      </c>
      <c r="C78" s="184">
        <v>14</v>
      </c>
      <c r="D78" s="184"/>
      <c r="E78" s="35" t="s">
        <v>381</v>
      </c>
      <c r="F78" s="35"/>
      <c r="G78" s="35"/>
      <c r="H78" s="182"/>
      <c r="I78" s="35"/>
      <c r="J78" s="35"/>
      <c r="K78" s="377"/>
      <c r="L78" s="378"/>
    </row>
    <row r="79" spans="1:15" ht="68.25" thickBot="1" x14ac:dyDescent="0.25">
      <c r="A79" s="183">
        <v>1</v>
      </c>
      <c r="B79" s="184">
        <v>2</v>
      </c>
      <c r="C79" s="184">
        <v>14</v>
      </c>
      <c r="D79" s="184">
        <v>4</v>
      </c>
      <c r="E79" s="182" t="s">
        <v>383</v>
      </c>
      <c r="F79" s="35" t="s">
        <v>265</v>
      </c>
      <c r="G79" s="35" t="s">
        <v>384</v>
      </c>
      <c r="H79" s="35" t="s">
        <v>257</v>
      </c>
      <c r="I79" s="35" t="s">
        <v>385</v>
      </c>
      <c r="J79" s="35" t="s">
        <v>385</v>
      </c>
      <c r="K79" s="377"/>
      <c r="L79" s="378"/>
      <c r="M79" s="36">
        <v>1</v>
      </c>
    </row>
    <row r="80" spans="1:15" ht="79.5" thickBot="1" x14ac:dyDescent="0.25">
      <c r="A80" s="183">
        <v>1</v>
      </c>
      <c r="B80" s="184">
        <v>2</v>
      </c>
      <c r="C80" s="184">
        <v>15</v>
      </c>
      <c r="D80" s="184"/>
      <c r="E80" s="35" t="s">
        <v>386</v>
      </c>
      <c r="F80" s="35" t="s">
        <v>265</v>
      </c>
      <c r="G80" s="35" t="s">
        <v>647</v>
      </c>
      <c r="H80" s="35" t="s">
        <v>257</v>
      </c>
      <c r="I80" s="35" t="s">
        <v>387</v>
      </c>
      <c r="J80" s="35" t="s">
        <v>387</v>
      </c>
      <c r="K80" s="377"/>
      <c r="L80" s="378"/>
      <c r="M80" s="36">
        <v>1</v>
      </c>
      <c r="N80" s="36">
        <v>1</v>
      </c>
    </row>
    <row r="81" spans="1:15" ht="34.5" thickBot="1" x14ac:dyDescent="0.25">
      <c r="A81" s="183">
        <v>1</v>
      </c>
      <c r="B81" s="184">
        <v>2</v>
      </c>
      <c r="C81" s="184">
        <v>16</v>
      </c>
      <c r="D81" s="184"/>
      <c r="E81" s="182" t="s">
        <v>388</v>
      </c>
      <c r="F81" s="35"/>
      <c r="G81" s="35"/>
      <c r="H81" s="182"/>
      <c r="I81" s="35"/>
      <c r="J81" s="35"/>
      <c r="K81" s="377"/>
      <c r="L81" s="378"/>
    </row>
    <row r="82" spans="1:15" ht="57" thickBot="1" x14ac:dyDescent="0.25">
      <c r="A82" s="183">
        <v>1</v>
      </c>
      <c r="B82" s="184">
        <v>2</v>
      </c>
      <c r="C82" s="184">
        <v>16</v>
      </c>
      <c r="D82" s="184">
        <v>1</v>
      </c>
      <c r="E82" s="182" t="s">
        <v>389</v>
      </c>
      <c r="F82" s="35" t="s">
        <v>265</v>
      </c>
      <c r="G82" s="35" t="s">
        <v>647</v>
      </c>
      <c r="H82" s="35" t="s">
        <v>257</v>
      </c>
      <c r="I82" s="35" t="s">
        <v>390</v>
      </c>
      <c r="J82" s="35" t="s">
        <v>390</v>
      </c>
      <c r="K82" s="377"/>
      <c r="L82" s="378"/>
      <c r="M82" s="36">
        <v>1</v>
      </c>
      <c r="N82" s="36">
        <v>1</v>
      </c>
      <c r="O82" s="36">
        <v>1</v>
      </c>
    </row>
    <row r="83" spans="1:15" ht="90.75" thickBot="1" x14ac:dyDescent="0.25">
      <c r="A83" s="183">
        <v>1</v>
      </c>
      <c r="B83" s="184">
        <v>2</v>
      </c>
      <c r="C83" s="184">
        <v>16</v>
      </c>
      <c r="D83" s="184">
        <v>2</v>
      </c>
      <c r="E83" s="182" t="s">
        <v>391</v>
      </c>
      <c r="F83" s="35" t="s">
        <v>265</v>
      </c>
      <c r="G83" s="35" t="s">
        <v>647</v>
      </c>
      <c r="H83" s="35" t="s">
        <v>257</v>
      </c>
      <c r="I83" s="35" t="s">
        <v>392</v>
      </c>
      <c r="J83" s="35" t="s">
        <v>392</v>
      </c>
      <c r="K83" s="377"/>
      <c r="L83" s="378"/>
      <c r="M83" s="36">
        <v>1</v>
      </c>
      <c r="N83" s="36">
        <v>1</v>
      </c>
      <c r="O83" s="36">
        <v>1</v>
      </c>
    </row>
    <row r="84" spans="1:15" ht="102" thickBot="1" x14ac:dyDescent="0.25">
      <c r="A84" s="183">
        <v>1</v>
      </c>
      <c r="B84" s="184">
        <v>2</v>
      </c>
      <c r="C84" s="184">
        <v>16</v>
      </c>
      <c r="D84" s="184">
        <v>3</v>
      </c>
      <c r="E84" s="182" t="s">
        <v>393</v>
      </c>
      <c r="F84" s="35" t="s">
        <v>265</v>
      </c>
      <c r="G84" s="35" t="s">
        <v>647</v>
      </c>
      <c r="H84" s="35" t="s">
        <v>257</v>
      </c>
      <c r="I84" s="35" t="s">
        <v>394</v>
      </c>
      <c r="J84" s="35" t="s">
        <v>394</v>
      </c>
      <c r="K84" s="377"/>
      <c r="L84" s="378"/>
      <c r="M84" s="36">
        <v>1</v>
      </c>
      <c r="N84" s="36">
        <v>1</v>
      </c>
      <c r="O84" s="36">
        <v>1</v>
      </c>
    </row>
    <row r="85" spans="1:15" ht="34.5" thickBot="1" x14ac:dyDescent="0.25">
      <c r="A85" s="183">
        <v>1</v>
      </c>
      <c r="B85" s="184">
        <v>2</v>
      </c>
      <c r="C85" s="184">
        <v>17</v>
      </c>
      <c r="D85" s="184"/>
      <c r="E85" s="182" t="s">
        <v>395</v>
      </c>
      <c r="F85" s="35"/>
      <c r="G85" s="35"/>
      <c r="H85" s="35" t="s">
        <v>257</v>
      </c>
      <c r="I85" s="182"/>
      <c r="J85" s="35"/>
      <c r="K85" s="377"/>
      <c r="L85" s="378"/>
    </row>
    <row r="86" spans="1:15" ht="90.75" thickBot="1" x14ac:dyDescent="0.25">
      <c r="A86" s="183">
        <v>1</v>
      </c>
      <c r="B86" s="184">
        <v>2</v>
      </c>
      <c r="C86" s="184">
        <v>17</v>
      </c>
      <c r="D86" s="184">
        <v>1</v>
      </c>
      <c r="E86" s="182" t="s">
        <v>396</v>
      </c>
      <c r="F86" s="35" t="s">
        <v>265</v>
      </c>
      <c r="G86" s="35" t="s">
        <v>647</v>
      </c>
      <c r="H86" s="35" t="s">
        <v>257</v>
      </c>
      <c r="I86" s="35" t="s">
        <v>397</v>
      </c>
      <c r="J86" s="35" t="s">
        <v>397</v>
      </c>
      <c r="K86" s="377"/>
      <c r="L86" s="378"/>
      <c r="M86" s="36">
        <v>1</v>
      </c>
      <c r="N86" s="36">
        <v>1</v>
      </c>
      <c r="O86" s="36">
        <v>1</v>
      </c>
    </row>
    <row r="87" spans="1:15" ht="45.75" thickBot="1" x14ac:dyDescent="0.25">
      <c r="A87" s="183">
        <v>1</v>
      </c>
      <c r="B87" s="184">
        <v>2</v>
      </c>
      <c r="C87" s="184">
        <v>17</v>
      </c>
      <c r="D87" s="184">
        <v>2</v>
      </c>
      <c r="E87" s="182" t="s">
        <v>398</v>
      </c>
      <c r="F87" s="35" t="s">
        <v>265</v>
      </c>
      <c r="G87" s="35" t="s">
        <v>647</v>
      </c>
      <c r="H87" s="35" t="s">
        <v>257</v>
      </c>
      <c r="I87" s="35" t="s">
        <v>335</v>
      </c>
      <c r="J87" s="35" t="s">
        <v>335</v>
      </c>
      <c r="K87" s="377"/>
      <c r="L87" s="378"/>
      <c r="M87" s="36">
        <v>1</v>
      </c>
      <c r="N87" s="36">
        <v>1</v>
      </c>
      <c r="O87" s="36">
        <v>1</v>
      </c>
    </row>
    <row r="88" spans="1:15" ht="124.5" thickBot="1" x14ac:dyDescent="0.25">
      <c r="A88" s="183">
        <v>1</v>
      </c>
      <c r="B88" s="184">
        <v>2</v>
      </c>
      <c r="C88" s="184">
        <v>17</v>
      </c>
      <c r="D88" s="184">
        <v>3</v>
      </c>
      <c r="E88" s="182" t="s">
        <v>399</v>
      </c>
      <c r="F88" s="35" t="s">
        <v>265</v>
      </c>
      <c r="G88" s="35" t="s">
        <v>647</v>
      </c>
      <c r="H88" s="35" t="s">
        <v>257</v>
      </c>
      <c r="I88" s="182" t="s">
        <v>400</v>
      </c>
      <c r="J88" s="182" t="s">
        <v>400</v>
      </c>
      <c r="K88" s="377"/>
      <c r="L88" s="378"/>
      <c r="M88" s="36">
        <v>1</v>
      </c>
      <c r="N88" s="36">
        <v>1</v>
      </c>
      <c r="O88" s="36">
        <v>1</v>
      </c>
    </row>
    <row r="89" spans="1:15" ht="21.75" thickBot="1" x14ac:dyDescent="0.25">
      <c r="A89" s="191">
        <v>1</v>
      </c>
      <c r="B89" s="192">
        <v>3</v>
      </c>
      <c r="C89" s="192"/>
      <c r="D89" s="192"/>
      <c r="E89" s="193" t="s">
        <v>222</v>
      </c>
      <c r="F89" s="35"/>
      <c r="G89" s="35"/>
      <c r="H89" s="35"/>
      <c r="I89" s="182"/>
      <c r="J89" s="182"/>
      <c r="K89" s="369"/>
      <c r="L89" s="370"/>
      <c r="M89" s="269">
        <f>SUM(M90:M118)</f>
        <v>23</v>
      </c>
      <c r="N89" s="269">
        <f>SUM(N90:N118)</f>
        <v>20</v>
      </c>
      <c r="O89" s="269">
        <f>SUM(O90:O118)</f>
        <v>19</v>
      </c>
    </row>
    <row r="90" spans="1:15" ht="113.25" thickBot="1" x14ac:dyDescent="0.25">
      <c r="A90" s="183">
        <v>1</v>
      </c>
      <c r="B90" s="184">
        <v>3</v>
      </c>
      <c r="C90" s="184">
        <v>1</v>
      </c>
      <c r="D90" s="184"/>
      <c r="E90" s="182" t="s">
        <v>84</v>
      </c>
      <c r="F90" s="35" t="s">
        <v>401</v>
      </c>
      <c r="G90" s="35" t="s">
        <v>647</v>
      </c>
      <c r="H90" s="35" t="s">
        <v>257</v>
      </c>
      <c r="I90" s="35" t="s">
        <v>402</v>
      </c>
      <c r="J90" s="35" t="s">
        <v>402</v>
      </c>
      <c r="K90" s="369"/>
      <c r="L90" s="370"/>
      <c r="M90" s="36">
        <v>1</v>
      </c>
      <c r="N90" s="36">
        <v>1</v>
      </c>
      <c r="O90" s="36">
        <v>1</v>
      </c>
    </row>
    <row r="91" spans="1:15" ht="102" thickBot="1" x14ac:dyDescent="0.25">
      <c r="A91" s="183">
        <v>1</v>
      </c>
      <c r="B91" s="184">
        <v>3</v>
      </c>
      <c r="C91" s="184">
        <v>2</v>
      </c>
      <c r="D91" s="184"/>
      <c r="E91" s="182" t="s">
        <v>403</v>
      </c>
      <c r="F91" s="35" t="s">
        <v>265</v>
      </c>
      <c r="G91" s="35" t="s">
        <v>647</v>
      </c>
      <c r="H91" s="35" t="s">
        <v>257</v>
      </c>
      <c r="I91" s="35" t="s">
        <v>404</v>
      </c>
      <c r="J91" s="35" t="s">
        <v>404</v>
      </c>
      <c r="K91" s="369"/>
      <c r="L91" s="370"/>
      <c r="M91" s="36">
        <v>1</v>
      </c>
      <c r="N91" s="36">
        <v>1</v>
      </c>
      <c r="O91" s="36">
        <v>1</v>
      </c>
    </row>
    <row r="92" spans="1:15" ht="113.25" thickBot="1" x14ac:dyDescent="0.25">
      <c r="A92" s="183">
        <v>1</v>
      </c>
      <c r="B92" s="184">
        <v>3</v>
      </c>
      <c r="C92" s="184">
        <v>3</v>
      </c>
      <c r="D92" s="184"/>
      <c r="E92" s="182" t="s">
        <v>405</v>
      </c>
      <c r="F92" s="35" t="s">
        <v>406</v>
      </c>
      <c r="G92" s="35" t="s">
        <v>647</v>
      </c>
      <c r="H92" s="35" t="s">
        <v>257</v>
      </c>
      <c r="I92" s="35" t="s">
        <v>407</v>
      </c>
      <c r="J92" s="35" t="s">
        <v>407</v>
      </c>
      <c r="K92" s="369"/>
      <c r="L92" s="370"/>
      <c r="M92" s="36">
        <v>1</v>
      </c>
      <c r="N92" s="36">
        <v>1</v>
      </c>
      <c r="O92" s="36">
        <v>1</v>
      </c>
    </row>
    <row r="93" spans="1:15" ht="34.5" thickBot="1" x14ac:dyDescent="0.25">
      <c r="A93" s="183">
        <v>1</v>
      </c>
      <c r="B93" s="184">
        <v>3</v>
      </c>
      <c r="C93" s="184">
        <v>4</v>
      </c>
      <c r="D93" s="184"/>
      <c r="E93" s="182" t="s">
        <v>408</v>
      </c>
      <c r="F93" s="35"/>
      <c r="G93" s="35"/>
      <c r="H93" s="35"/>
      <c r="I93" s="35"/>
      <c r="J93" s="35"/>
      <c r="K93" s="369"/>
      <c r="L93" s="370"/>
    </row>
    <row r="94" spans="1:15" ht="113.25" thickBot="1" x14ac:dyDescent="0.25">
      <c r="A94" s="183">
        <v>1</v>
      </c>
      <c r="B94" s="184">
        <v>3</v>
      </c>
      <c r="C94" s="184">
        <v>4</v>
      </c>
      <c r="D94" s="184">
        <v>1</v>
      </c>
      <c r="E94" s="182" t="s">
        <v>409</v>
      </c>
      <c r="F94" s="35" t="s">
        <v>406</v>
      </c>
      <c r="G94" s="35" t="s">
        <v>647</v>
      </c>
      <c r="H94" s="35" t="s">
        <v>257</v>
      </c>
      <c r="I94" s="35" t="s">
        <v>410</v>
      </c>
      <c r="J94" s="35" t="s">
        <v>410</v>
      </c>
      <c r="K94" s="369"/>
      <c r="L94" s="370"/>
      <c r="M94" s="36">
        <v>1</v>
      </c>
      <c r="N94" s="36">
        <v>1</v>
      </c>
      <c r="O94" s="36">
        <v>1</v>
      </c>
    </row>
    <row r="95" spans="1:15" ht="113.25" thickBot="1" x14ac:dyDescent="0.25">
      <c r="A95" s="183">
        <v>1</v>
      </c>
      <c r="B95" s="184">
        <v>3</v>
      </c>
      <c r="C95" s="184">
        <v>4</v>
      </c>
      <c r="D95" s="184">
        <v>2</v>
      </c>
      <c r="E95" s="182" t="s">
        <v>411</v>
      </c>
      <c r="F95" s="35" t="s">
        <v>406</v>
      </c>
      <c r="G95" s="35" t="s">
        <v>647</v>
      </c>
      <c r="H95" s="35" t="s">
        <v>257</v>
      </c>
      <c r="I95" s="35" t="s">
        <v>412</v>
      </c>
      <c r="J95" s="35" t="s">
        <v>412</v>
      </c>
      <c r="K95" s="369"/>
      <c r="L95" s="370"/>
      <c r="M95" s="36">
        <v>1</v>
      </c>
      <c r="N95" s="36">
        <v>1</v>
      </c>
      <c r="O95" s="36">
        <v>1</v>
      </c>
    </row>
    <row r="96" spans="1:15" ht="113.25" thickBot="1" x14ac:dyDescent="0.25">
      <c r="A96" s="183">
        <v>1</v>
      </c>
      <c r="B96" s="184">
        <v>3</v>
      </c>
      <c r="C96" s="184">
        <v>4</v>
      </c>
      <c r="D96" s="184">
        <v>3</v>
      </c>
      <c r="E96" s="182" t="s">
        <v>413</v>
      </c>
      <c r="F96" s="35" t="s">
        <v>406</v>
      </c>
      <c r="G96" s="35" t="s">
        <v>647</v>
      </c>
      <c r="H96" s="35" t="s">
        <v>257</v>
      </c>
      <c r="I96" s="35" t="s">
        <v>414</v>
      </c>
      <c r="J96" s="35" t="s">
        <v>414</v>
      </c>
      <c r="K96" s="369"/>
      <c r="L96" s="370"/>
      <c r="M96" s="36">
        <v>1</v>
      </c>
      <c r="N96" s="36">
        <v>1</v>
      </c>
      <c r="O96" s="36">
        <v>1</v>
      </c>
    </row>
    <row r="97" spans="1:15" ht="169.5" thickBot="1" x14ac:dyDescent="0.25">
      <c r="A97" s="183">
        <v>1</v>
      </c>
      <c r="B97" s="184">
        <v>3</v>
      </c>
      <c r="C97" s="184">
        <v>4</v>
      </c>
      <c r="D97" s="184">
        <v>4</v>
      </c>
      <c r="E97" s="182" t="s">
        <v>415</v>
      </c>
      <c r="F97" s="35" t="s">
        <v>416</v>
      </c>
      <c r="G97" s="35" t="s">
        <v>647</v>
      </c>
      <c r="H97" s="35" t="s">
        <v>257</v>
      </c>
      <c r="I97" s="35" t="s">
        <v>414</v>
      </c>
      <c r="J97" s="35" t="s">
        <v>414</v>
      </c>
      <c r="K97" s="369"/>
      <c r="L97" s="370"/>
      <c r="M97" s="36">
        <v>1</v>
      </c>
      <c r="N97" s="36">
        <v>1</v>
      </c>
      <c r="O97" s="36">
        <v>1</v>
      </c>
    </row>
    <row r="98" spans="1:15" ht="113.25" thickBot="1" x14ac:dyDescent="0.25">
      <c r="A98" s="183">
        <v>1</v>
      </c>
      <c r="B98" s="184">
        <v>3</v>
      </c>
      <c r="C98" s="184">
        <v>5</v>
      </c>
      <c r="D98" s="184"/>
      <c r="E98" s="182" t="s">
        <v>417</v>
      </c>
      <c r="F98" s="35" t="s">
        <v>406</v>
      </c>
      <c r="G98" s="35" t="s">
        <v>647</v>
      </c>
      <c r="H98" s="35" t="s">
        <v>257</v>
      </c>
      <c r="I98" s="35" t="s">
        <v>418</v>
      </c>
      <c r="J98" s="35" t="s">
        <v>418</v>
      </c>
      <c r="K98" s="369"/>
      <c r="L98" s="370"/>
      <c r="M98" s="36">
        <v>1</v>
      </c>
      <c r="N98" s="36">
        <v>1</v>
      </c>
      <c r="O98" s="36">
        <v>1</v>
      </c>
    </row>
    <row r="99" spans="1:15" ht="113.25" thickBot="1" x14ac:dyDescent="0.25">
      <c r="A99" s="183">
        <v>1</v>
      </c>
      <c r="B99" s="184">
        <v>3</v>
      </c>
      <c r="C99" s="184">
        <v>6</v>
      </c>
      <c r="D99" s="184"/>
      <c r="E99" s="182" t="s">
        <v>419</v>
      </c>
      <c r="F99" s="35" t="s">
        <v>406</v>
      </c>
      <c r="G99" s="35" t="s">
        <v>647</v>
      </c>
      <c r="H99" s="35" t="s">
        <v>257</v>
      </c>
      <c r="I99" s="35" t="s">
        <v>358</v>
      </c>
      <c r="J99" s="35" t="s">
        <v>358</v>
      </c>
      <c r="K99" s="369"/>
      <c r="L99" s="370"/>
      <c r="M99" s="36">
        <v>1</v>
      </c>
      <c r="N99" s="36">
        <v>1</v>
      </c>
      <c r="O99" s="36">
        <v>1</v>
      </c>
    </row>
    <row r="100" spans="1:15" ht="113.25" thickBot="1" x14ac:dyDescent="0.25">
      <c r="A100" s="183">
        <v>1</v>
      </c>
      <c r="B100" s="184">
        <v>3</v>
      </c>
      <c r="C100" s="184">
        <v>7</v>
      </c>
      <c r="D100" s="184"/>
      <c r="E100" s="182" t="s">
        <v>420</v>
      </c>
      <c r="F100" s="35" t="s">
        <v>406</v>
      </c>
      <c r="G100" s="35" t="s">
        <v>647</v>
      </c>
      <c r="H100" s="35" t="s">
        <v>257</v>
      </c>
      <c r="I100" s="35" t="s">
        <v>421</v>
      </c>
      <c r="J100" s="35" t="s">
        <v>421</v>
      </c>
      <c r="K100" s="369"/>
      <c r="L100" s="370"/>
      <c r="M100" s="36">
        <v>1</v>
      </c>
      <c r="N100" s="36">
        <v>1</v>
      </c>
      <c r="O100" s="36">
        <v>1</v>
      </c>
    </row>
    <row r="101" spans="1:15" ht="57" thickBot="1" x14ac:dyDescent="0.25">
      <c r="A101" s="183">
        <v>1</v>
      </c>
      <c r="B101" s="184">
        <v>3</v>
      </c>
      <c r="C101" s="184">
        <v>8</v>
      </c>
      <c r="D101" s="184"/>
      <c r="E101" s="182" t="s">
        <v>422</v>
      </c>
      <c r="F101" s="35"/>
      <c r="G101" s="194"/>
      <c r="H101" s="35"/>
      <c r="I101" s="35"/>
      <c r="J101" s="35"/>
      <c r="K101" s="369"/>
      <c r="L101" s="370"/>
    </row>
    <row r="102" spans="1:15" ht="113.25" thickBot="1" x14ac:dyDescent="0.25">
      <c r="A102" s="183">
        <v>1</v>
      </c>
      <c r="B102" s="184">
        <v>3</v>
      </c>
      <c r="C102" s="184">
        <v>8</v>
      </c>
      <c r="D102" s="184">
        <v>2</v>
      </c>
      <c r="E102" s="182" t="s">
        <v>423</v>
      </c>
      <c r="F102" s="35" t="s">
        <v>406</v>
      </c>
      <c r="G102" s="35" t="s">
        <v>424</v>
      </c>
      <c r="H102" s="35" t="s">
        <v>257</v>
      </c>
      <c r="I102" s="35" t="s">
        <v>301</v>
      </c>
      <c r="J102" s="35" t="s">
        <v>301</v>
      </c>
      <c r="K102" s="369"/>
      <c r="L102" s="370"/>
      <c r="M102" s="36">
        <v>1</v>
      </c>
    </row>
    <row r="103" spans="1:15" ht="23.25" thickBot="1" x14ac:dyDescent="0.25">
      <c r="A103" s="183">
        <v>1</v>
      </c>
      <c r="B103" s="184">
        <v>3</v>
      </c>
      <c r="C103" s="184">
        <v>9</v>
      </c>
      <c r="D103" s="184"/>
      <c r="E103" s="182" t="s">
        <v>425</v>
      </c>
      <c r="F103" s="35"/>
      <c r="G103" s="35"/>
      <c r="H103" s="35"/>
      <c r="I103" s="35"/>
      <c r="J103" s="35"/>
      <c r="K103" s="369"/>
      <c r="L103" s="370"/>
    </row>
    <row r="104" spans="1:15" ht="113.25" thickBot="1" x14ac:dyDescent="0.25">
      <c r="A104" s="183">
        <v>1</v>
      </c>
      <c r="B104" s="184">
        <v>3</v>
      </c>
      <c r="C104" s="184">
        <v>9</v>
      </c>
      <c r="D104" s="184">
        <v>1</v>
      </c>
      <c r="E104" s="182" t="s">
        <v>426</v>
      </c>
      <c r="F104" s="35" t="s">
        <v>406</v>
      </c>
      <c r="G104" s="35" t="s">
        <v>649</v>
      </c>
      <c r="H104" s="35" t="s">
        <v>257</v>
      </c>
      <c r="I104" s="35" t="s">
        <v>427</v>
      </c>
      <c r="J104" s="35" t="s">
        <v>427</v>
      </c>
      <c r="K104" s="369"/>
      <c r="L104" s="370"/>
      <c r="M104" s="36">
        <v>1</v>
      </c>
      <c r="N104" s="36">
        <v>1</v>
      </c>
    </row>
    <row r="105" spans="1:15" ht="113.25" thickBot="1" x14ac:dyDescent="0.25">
      <c r="A105" s="183">
        <v>1</v>
      </c>
      <c r="B105" s="184">
        <v>3</v>
      </c>
      <c r="C105" s="184">
        <v>9</v>
      </c>
      <c r="D105" s="184">
        <v>2</v>
      </c>
      <c r="E105" s="182" t="s">
        <v>428</v>
      </c>
      <c r="F105" s="35" t="s">
        <v>406</v>
      </c>
      <c r="G105" s="35" t="s">
        <v>647</v>
      </c>
      <c r="H105" s="35" t="s">
        <v>257</v>
      </c>
      <c r="I105" s="35" t="s">
        <v>429</v>
      </c>
      <c r="J105" s="35" t="s">
        <v>429</v>
      </c>
      <c r="K105" s="369"/>
      <c r="L105" s="370"/>
      <c r="M105" s="36">
        <v>1</v>
      </c>
      <c r="N105" s="36">
        <v>1</v>
      </c>
      <c r="O105" s="36">
        <v>1</v>
      </c>
    </row>
    <row r="106" spans="1:15" ht="113.25" thickBot="1" x14ac:dyDescent="0.25">
      <c r="A106" s="183">
        <v>1</v>
      </c>
      <c r="B106" s="184">
        <v>3</v>
      </c>
      <c r="C106" s="184">
        <v>10</v>
      </c>
      <c r="D106" s="184"/>
      <c r="E106" s="35" t="s">
        <v>430</v>
      </c>
      <c r="F106" s="35" t="s">
        <v>406</v>
      </c>
      <c r="G106" s="35" t="s">
        <v>647</v>
      </c>
      <c r="H106" s="35" t="s">
        <v>257</v>
      </c>
      <c r="I106" s="35" t="s">
        <v>377</v>
      </c>
      <c r="J106" s="35" t="s">
        <v>377</v>
      </c>
      <c r="K106" s="369"/>
      <c r="L106" s="370"/>
      <c r="M106" s="36">
        <v>1</v>
      </c>
      <c r="N106" s="36">
        <v>1</v>
      </c>
      <c r="O106" s="36">
        <v>1</v>
      </c>
    </row>
    <row r="107" spans="1:15" ht="90.75" thickBot="1" x14ac:dyDescent="0.25">
      <c r="A107" s="183">
        <v>1</v>
      </c>
      <c r="B107" s="184">
        <v>3</v>
      </c>
      <c r="C107" s="184">
        <v>11</v>
      </c>
      <c r="D107" s="184"/>
      <c r="E107" s="182" t="s">
        <v>431</v>
      </c>
      <c r="F107" s="35"/>
      <c r="G107" s="35"/>
      <c r="H107" s="35"/>
      <c r="I107" s="35"/>
      <c r="J107" s="35"/>
      <c r="K107" s="369"/>
      <c r="L107" s="370"/>
    </row>
    <row r="108" spans="1:15" ht="113.25" thickBot="1" x14ac:dyDescent="0.25">
      <c r="A108" s="183">
        <v>1</v>
      </c>
      <c r="B108" s="184">
        <v>3</v>
      </c>
      <c r="C108" s="184">
        <v>11</v>
      </c>
      <c r="D108" s="184">
        <v>3</v>
      </c>
      <c r="E108" s="182" t="s">
        <v>432</v>
      </c>
      <c r="F108" s="35" t="s">
        <v>406</v>
      </c>
      <c r="G108" s="35" t="s">
        <v>384</v>
      </c>
      <c r="H108" s="35" t="s">
        <v>257</v>
      </c>
      <c r="I108" s="35" t="s">
        <v>382</v>
      </c>
      <c r="J108" s="35" t="s">
        <v>382</v>
      </c>
      <c r="K108" s="369"/>
      <c r="L108" s="370"/>
      <c r="M108" s="36">
        <v>1</v>
      </c>
    </row>
    <row r="109" spans="1:15" ht="113.25" thickBot="1" x14ac:dyDescent="0.25">
      <c r="A109" s="183">
        <v>1</v>
      </c>
      <c r="B109" s="184">
        <v>3</v>
      </c>
      <c r="C109" s="184">
        <v>11</v>
      </c>
      <c r="D109" s="184">
        <v>4</v>
      </c>
      <c r="E109" s="182" t="s">
        <v>383</v>
      </c>
      <c r="F109" s="35" t="s">
        <v>406</v>
      </c>
      <c r="G109" s="35"/>
      <c r="H109" s="35"/>
      <c r="I109" s="35" t="s">
        <v>385</v>
      </c>
      <c r="J109" s="35" t="s">
        <v>385</v>
      </c>
      <c r="K109" s="369"/>
      <c r="L109" s="370"/>
      <c r="M109" s="36">
        <v>1</v>
      </c>
      <c r="N109" s="36">
        <v>1</v>
      </c>
      <c r="O109" s="36">
        <v>1</v>
      </c>
    </row>
    <row r="110" spans="1:15" ht="34.5" thickBot="1" x14ac:dyDescent="0.25">
      <c r="A110" s="183">
        <v>1</v>
      </c>
      <c r="B110" s="184">
        <v>3</v>
      </c>
      <c r="C110" s="184">
        <v>12</v>
      </c>
      <c r="D110" s="184"/>
      <c r="E110" s="182" t="s">
        <v>433</v>
      </c>
      <c r="F110" s="35"/>
      <c r="G110" s="35"/>
      <c r="H110" s="35"/>
      <c r="I110" s="35"/>
      <c r="J110" s="35"/>
      <c r="K110" s="369"/>
      <c r="L110" s="370"/>
    </row>
    <row r="111" spans="1:15" ht="113.25" thickBot="1" x14ac:dyDescent="0.25">
      <c r="A111" s="183">
        <v>1</v>
      </c>
      <c r="B111" s="184">
        <v>3</v>
      </c>
      <c r="C111" s="184">
        <v>12</v>
      </c>
      <c r="D111" s="184">
        <v>1</v>
      </c>
      <c r="E111" s="182" t="s">
        <v>434</v>
      </c>
      <c r="F111" s="35" t="s">
        <v>406</v>
      </c>
      <c r="G111" s="35" t="s">
        <v>647</v>
      </c>
      <c r="H111" s="35" t="s">
        <v>257</v>
      </c>
      <c r="I111" s="35" t="s">
        <v>435</v>
      </c>
      <c r="J111" s="35" t="s">
        <v>435</v>
      </c>
      <c r="K111" s="369"/>
      <c r="L111" s="370"/>
      <c r="M111" s="36">
        <v>1</v>
      </c>
      <c r="N111" s="36">
        <v>1</v>
      </c>
      <c r="O111" s="36">
        <v>1</v>
      </c>
    </row>
    <row r="112" spans="1:15" ht="113.25" thickBot="1" x14ac:dyDescent="0.25">
      <c r="A112" s="183">
        <v>1</v>
      </c>
      <c r="B112" s="184">
        <v>3</v>
      </c>
      <c r="C112" s="184">
        <v>12</v>
      </c>
      <c r="D112" s="184">
        <v>2</v>
      </c>
      <c r="E112" s="182" t="s">
        <v>436</v>
      </c>
      <c r="F112" s="35" t="s">
        <v>406</v>
      </c>
      <c r="G112" s="35" t="s">
        <v>647</v>
      </c>
      <c r="H112" s="35" t="s">
        <v>257</v>
      </c>
      <c r="I112" s="35" t="s">
        <v>437</v>
      </c>
      <c r="J112" s="35" t="s">
        <v>437</v>
      </c>
      <c r="K112" s="369"/>
      <c r="L112" s="370"/>
      <c r="M112" s="36">
        <v>1</v>
      </c>
      <c r="N112" s="36">
        <v>1</v>
      </c>
      <c r="O112" s="36">
        <v>1</v>
      </c>
    </row>
    <row r="113" spans="1:15" ht="113.25" thickBot="1" x14ac:dyDescent="0.25">
      <c r="A113" s="183">
        <v>1</v>
      </c>
      <c r="B113" s="184">
        <v>3</v>
      </c>
      <c r="C113" s="184">
        <v>12</v>
      </c>
      <c r="D113" s="184">
        <v>3</v>
      </c>
      <c r="E113" s="182" t="s">
        <v>438</v>
      </c>
      <c r="F113" s="35" t="s">
        <v>406</v>
      </c>
      <c r="G113" s="35" t="s">
        <v>647</v>
      </c>
      <c r="H113" s="35" t="s">
        <v>257</v>
      </c>
      <c r="I113" s="35" t="s">
        <v>439</v>
      </c>
      <c r="J113" s="35" t="s">
        <v>439</v>
      </c>
      <c r="K113" s="369"/>
      <c r="L113" s="370"/>
      <c r="M113" s="36">
        <v>1</v>
      </c>
      <c r="N113" s="36">
        <v>1</v>
      </c>
      <c r="O113" s="36">
        <v>1</v>
      </c>
    </row>
    <row r="114" spans="1:15" ht="34.5" thickBot="1" x14ac:dyDescent="0.25">
      <c r="A114" s="183">
        <v>1</v>
      </c>
      <c r="B114" s="184">
        <v>3</v>
      </c>
      <c r="C114" s="184">
        <v>13</v>
      </c>
      <c r="D114" s="184"/>
      <c r="E114" s="182" t="s">
        <v>440</v>
      </c>
      <c r="F114" s="35"/>
      <c r="G114" s="35"/>
      <c r="H114" s="35"/>
      <c r="I114" s="35"/>
      <c r="J114" s="35"/>
      <c r="K114" s="369"/>
      <c r="L114" s="370"/>
    </row>
    <row r="115" spans="1:15" ht="113.25" thickBot="1" x14ac:dyDescent="0.25">
      <c r="A115" s="183">
        <v>1</v>
      </c>
      <c r="B115" s="184">
        <v>3</v>
      </c>
      <c r="C115" s="184">
        <v>13</v>
      </c>
      <c r="D115" s="184">
        <v>1</v>
      </c>
      <c r="E115" s="182" t="s">
        <v>441</v>
      </c>
      <c r="F115" s="35" t="s">
        <v>406</v>
      </c>
      <c r="G115" s="35" t="s">
        <v>647</v>
      </c>
      <c r="H115" s="35" t="s">
        <v>257</v>
      </c>
      <c r="I115" s="35" t="s">
        <v>397</v>
      </c>
      <c r="J115" s="35" t="s">
        <v>397</v>
      </c>
      <c r="K115" s="369"/>
      <c r="L115" s="370"/>
      <c r="M115" s="36">
        <v>1</v>
      </c>
      <c r="N115" s="36">
        <v>1</v>
      </c>
      <c r="O115" s="36">
        <v>1</v>
      </c>
    </row>
    <row r="116" spans="1:15" ht="113.25" thickBot="1" x14ac:dyDescent="0.25">
      <c r="A116" s="183">
        <v>1</v>
      </c>
      <c r="B116" s="184">
        <v>3</v>
      </c>
      <c r="C116" s="184">
        <v>13</v>
      </c>
      <c r="D116" s="184">
        <v>2</v>
      </c>
      <c r="E116" s="182" t="s">
        <v>442</v>
      </c>
      <c r="F116" s="35" t="s">
        <v>406</v>
      </c>
      <c r="G116" s="35" t="s">
        <v>647</v>
      </c>
      <c r="H116" s="35" t="s">
        <v>257</v>
      </c>
      <c r="I116" s="35" t="s">
        <v>335</v>
      </c>
      <c r="J116" s="35" t="s">
        <v>335</v>
      </c>
      <c r="K116" s="369"/>
      <c r="L116" s="370"/>
      <c r="M116" s="36">
        <v>1</v>
      </c>
      <c r="N116" s="36">
        <v>1</v>
      </c>
      <c r="O116" s="36">
        <v>1</v>
      </c>
    </row>
    <row r="117" spans="1:15" ht="124.5" thickBot="1" x14ac:dyDescent="0.25">
      <c r="A117" s="183">
        <v>1</v>
      </c>
      <c r="B117" s="184">
        <v>3</v>
      </c>
      <c r="C117" s="184">
        <v>13</v>
      </c>
      <c r="D117" s="184">
        <v>3</v>
      </c>
      <c r="E117" s="182" t="s">
        <v>443</v>
      </c>
      <c r="F117" s="35" t="s">
        <v>406</v>
      </c>
      <c r="G117" s="35" t="s">
        <v>647</v>
      </c>
      <c r="H117" s="35" t="s">
        <v>257</v>
      </c>
      <c r="I117" s="182" t="s">
        <v>444</v>
      </c>
      <c r="J117" s="182" t="s">
        <v>444</v>
      </c>
      <c r="K117" s="369"/>
      <c r="L117" s="370"/>
      <c r="M117" s="36">
        <v>1</v>
      </c>
      <c r="N117" s="36">
        <v>1</v>
      </c>
      <c r="O117" s="36">
        <v>1</v>
      </c>
    </row>
    <row r="118" spans="1:15" ht="113.25" thickBot="1" x14ac:dyDescent="0.25">
      <c r="A118" s="195">
        <v>1</v>
      </c>
      <c r="B118" s="195">
        <v>3</v>
      </c>
      <c r="C118" s="195">
        <v>14</v>
      </c>
      <c r="D118" s="195"/>
      <c r="E118" s="196" t="s">
        <v>445</v>
      </c>
      <c r="F118" s="197" t="s">
        <v>256</v>
      </c>
      <c r="G118" s="35" t="s">
        <v>647</v>
      </c>
      <c r="H118" s="197" t="s">
        <v>257</v>
      </c>
      <c r="I118" s="197" t="s">
        <v>446</v>
      </c>
      <c r="J118" s="197" t="s">
        <v>446</v>
      </c>
      <c r="K118" s="382"/>
      <c r="L118" s="383"/>
      <c r="M118" s="36">
        <v>1</v>
      </c>
    </row>
    <row r="119" spans="1:15" ht="12" thickBot="1" x14ac:dyDescent="0.25">
      <c r="A119" s="183">
        <v>1</v>
      </c>
      <c r="B119" s="184">
        <v>4</v>
      </c>
      <c r="C119" s="184"/>
      <c r="D119" s="184"/>
      <c r="E119" s="190" t="s">
        <v>447</v>
      </c>
      <c r="F119" s="35"/>
      <c r="G119" s="35"/>
      <c r="H119" s="35"/>
      <c r="I119" s="35"/>
      <c r="J119" s="35"/>
      <c r="K119" s="369"/>
      <c r="L119" s="370"/>
      <c r="M119" s="36">
        <f>SUM(M120:M144)</f>
        <v>16</v>
      </c>
      <c r="N119" s="36">
        <f>SUM(N120:N144)</f>
        <v>16</v>
      </c>
      <c r="O119" s="36">
        <f>SUM(O120:O144)</f>
        <v>16</v>
      </c>
    </row>
    <row r="120" spans="1:15" ht="23.25" thickBot="1" x14ac:dyDescent="0.25">
      <c r="A120" s="183">
        <v>1</v>
      </c>
      <c r="B120" s="184">
        <v>4</v>
      </c>
      <c r="C120" s="184">
        <v>1</v>
      </c>
      <c r="D120" s="184"/>
      <c r="E120" s="182" t="s">
        <v>448</v>
      </c>
      <c r="F120" s="35"/>
      <c r="G120" s="35"/>
      <c r="H120" s="35"/>
      <c r="I120" s="35"/>
      <c r="J120" s="35"/>
      <c r="K120" s="369"/>
      <c r="L120" s="370"/>
    </row>
    <row r="121" spans="1:15" ht="56.25" x14ac:dyDescent="0.2">
      <c r="A121" s="386">
        <v>1</v>
      </c>
      <c r="B121" s="386">
        <v>4</v>
      </c>
      <c r="C121" s="386">
        <v>1</v>
      </c>
      <c r="D121" s="386">
        <v>1</v>
      </c>
      <c r="E121" s="388" t="s">
        <v>449</v>
      </c>
      <c r="F121" s="198" t="s">
        <v>450</v>
      </c>
      <c r="G121" s="390" t="s">
        <v>576</v>
      </c>
      <c r="H121" s="390" t="s">
        <v>576</v>
      </c>
      <c r="I121" s="198" t="s">
        <v>452</v>
      </c>
      <c r="J121" s="198" t="s">
        <v>452</v>
      </c>
      <c r="K121" s="382"/>
      <c r="L121" s="383"/>
      <c r="M121" s="36">
        <v>1</v>
      </c>
      <c r="N121" s="36">
        <v>1</v>
      </c>
      <c r="O121" s="36">
        <v>1</v>
      </c>
    </row>
    <row r="122" spans="1:15" ht="57" thickBot="1" x14ac:dyDescent="0.25">
      <c r="A122" s="387"/>
      <c r="B122" s="387"/>
      <c r="C122" s="387"/>
      <c r="D122" s="387"/>
      <c r="E122" s="389"/>
      <c r="F122" s="35" t="s">
        <v>451</v>
      </c>
      <c r="G122" s="391"/>
      <c r="H122" s="391"/>
      <c r="I122" s="35" t="s">
        <v>453</v>
      </c>
      <c r="J122" s="35" t="s">
        <v>453</v>
      </c>
      <c r="K122" s="384"/>
      <c r="L122" s="385"/>
    </row>
    <row r="123" spans="1:15" ht="56.25" x14ac:dyDescent="0.2">
      <c r="A123" s="386">
        <v>1</v>
      </c>
      <c r="B123" s="386">
        <v>4</v>
      </c>
      <c r="C123" s="386">
        <v>1</v>
      </c>
      <c r="D123" s="386">
        <v>2</v>
      </c>
      <c r="E123" s="388" t="s">
        <v>454</v>
      </c>
      <c r="F123" s="198" t="s">
        <v>455</v>
      </c>
      <c r="G123" s="390" t="s">
        <v>577</v>
      </c>
      <c r="H123" s="390" t="s">
        <v>577</v>
      </c>
      <c r="I123" s="390" t="s">
        <v>457</v>
      </c>
      <c r="J123" s="390" t="s">
        <v>458</v>
      </c>
      <c r="K123" s="382"/>
      <c r="L123" s="383"/>
      <c r="M123" s="36">
        <v>1</v>
      </c>
      <c r="N123" s="36">
        <v>1</v>
      </c>
      <c r="O123" s="36">
        <v>1</v>
      </c>
    </row>
    <row r="124" spans="1:15" ht="45.75" thickBot="1" x14ac:dyDescent="0.25">
      <c r="A124" s="387"/>
      <c r="B124" s="387"/>
      <c r="C124" s="387"/>
      <c r="D124" s="387"/>
      <c r="E124" s="389"/>
      <c r="F124" s="35" t="s">
        <v>456</v>
      </c>
      <c r="G124" s="391"/>
      <c r="H124" s="391"/>
      <c r="I124" s="391"/>
      <c r="J124" s="391"/>
      <c r="K124" s="384"/>
      <c r="L124" s="385"/>
    </row>
    <row r="125" spans="1:15" ht="33.75" x14ac:dyDescent="0.2">
      <c r="A125" s="386">
        <v>1</v>
      </c>
      <c r="B125" s="386">
        <v>4</v>
      </c>
      <c r="C125" s="386">
        <v>1</v>
      </c>
      <c r="D125" s="386">
        <v>3</v>
      </c>
      <c r="E125" s="388" t="s">
        <v>459</v>
      </c>
      <c r="F125" s="198" t="s">
        <v>460</v>
      </c>
      <c r="G125" s="392" t="s">
        <v>578</v>
      </c>
      <c r="H125" s="392" t="s">
        <v>578</v>
      </c>
      <c r="I125" s="198" t="s">
        <v>452</v>
      </c>
      <c r="J125" s="198" t="s">
        <v>452</v>
      </c>
      <c r="K125" s="382"/>
      <c r="L125" s="383"/>
      <c r="M125" s="36">
        <v>1</v>
      </c>
      <c r="N125" s="36">
        <v>1</v>
      </c>
      <c r="O125" s="36">
        <v>1</v>
      </c>
    </row>
    <row r="126" spans="1:15" ht="57" thickBot="1" x14ac:dyDescent="0.25">
      <c r="A126" s="387"/>
      <c r="B126" s="387"/>
      <c r="C126" s="387"/>
      <c r="D126" s="387"/>
      <c r="E126" s="389"/>
      <c r="F126" s="35" t="s">
        <v>461</v>
      </c>
      <c r="G126" s="393"/>
      <c r="H126" s="393"/>
      <c r="I126" s="35" t="s">
        <v>462</v>
      </c>
      <c r="J126" s="35" t="s">
        <v>462</v>
      </c>
      <c r="K126" s="384"/>
      <c r="L126" s="385"/>
    </row>
    <row r="127" spans="1:15" ht="45" x14ac:dyDescent="0.2">
      <c r="A127" s="386">
        <v>1</v>
      </c>
      <c r="B127" s="386">
        <v>4</v>
      </c>
      <c r="C127" s="386">
        <v>1</v>
      </c>
      <c r="D127" s="386">
        <v>4</v>
      </c>
      <c r="E127" s="388" t="s">
        <v>463</v>
      </c>
      <c r="F127" s="198" t="s">
        <v>464</v>
      </c>
      <c r="G127" s="392" t="s">
        <v>579</v>
      </c>
      <c r="H127" s="392" t="s">
        <v>579</v>
      </c>
      <c r="I127" s="390" t="s">
        <v>466</v>
      </c>
      <c r="J127" s="390" t="s">
        <v>466</v>
      </c>
      <c r="K127" s="382"/>
      <c r="L127" s="383"/>
      <c r="M127" s="36">
        <v>1</v>
      </c>
      <c r="N127" s="36">
        <v>1</v>
      </c>
      <c r="O127" s="36">
        <v>1</v>
      </c>
    </row>
    <row r="128" spans="1:15" ht="23.25" thickBot="1" x14ac:dyDescent="0.25">
      <c r="A128" s="387"/>
      <c r="B128" s="387"/>
      <c r="C128" s="387"/>
      <c r="D128" s="387"/>
      <c r="E128" s="389"/>
      <c r="F128" s="35" t="s">
        <v>465</v>
      </c>
      <c r="G128" s="393"/>
      <c r="H128" s="393"/>
      <c r="I128" s="391"/>
      <c r="J128" s="391"/>
      <c r="K128" s="384"/>
      <c r="L128" s="385"/>
    </row>
    <row r="129" spans="1:15" ht="33.75" x14ac:dyDescent="0.2">
      <c r="A129" s="386">
        <v>1</v>
      </c>
      <c r="B129" s="386">
        <v>4</v>
      </c>
      <c r="C129" s="386">
        <v>1</v>
      </c>
      <c r="D129" s="386">
        <v>5</v>
      </c>
      <c r="E129" s="388" t="s">
        <v>467</v>
      </c>
      <c r="F129" s="198" t="s">
        <v>468</v>
      </c>
      <c r="G129" s="392" t="s">
        <v>580</v>
      </c>
      <c r="H129" s="392" t="s">
        <v>580</v>
      </c>
      <c r="I129" s="198" t="s">
        <v>452</v>
      </c>
      <c r="J129" s="198" t="s">
        <v>452</v>
      </c>
      <c r="K129" s="382"/>
      <c r="L129" s="383"/>
      <c r="M129" s="36">
        <v>1</v>
      </c>
      <c r="N129" s="36">
        <v>1</v>
      </c>
      <c r="O129" s="36">
        <v>1</v>
      </c>
    </row>
    <row r="130" spans="1:15" ht="57" thickBot="1" x14ac:dyDescent="0.25">
      <c r="A130" s="387"/>
      <c r="B130" s="387"/>
      <c r="C130" s="387"/>
      <c r="D130" s="387"/>
      <c r="E130" s="389"/>
      <c r="F130" s="35" t="s">
        <v>461</v>
      </c>
      <c r="G130" s="393"/>
      <c r="H130" s="393"/>
      <c r="I130" s="35" t="s">
        <v>453</v>
      </c>
      <c r="J130" s="35" t="s">
        <v>469</v>
      </c>
      <c r="K130" s="384"/>
      <c r="L130" s="385"/>
    </row>
    <row r="131" spans="1:15" ht="22.5" x14ac:dyDescent="0.2">
      <c r="A131" s="386">
        <v>1</v>
      </c>
      <c r="B131" s="386">
        <v>4</v>
      </c>
      <c r="C131" s="386">
        <v>1</v>
      </c>
      <c r="D131" s="386">
        <v>6</v>
      </c>
      <c r="E131" s="388" t="s">
        <v>470</v>
      </c>
      <c r="F131" s="198" t="s">
        <v>468</v>
      </c>
      <c r="G131" s="392" t="s">
        <v>581</v>
      </c>
      <c r="H131" s="390" t="s">
        <v>581</v>
      </c>
      <c r="I131" s="390" t="s">
        <v>472</v>
      </c>
      <c r="J131" s="390" t="s">
        <v>472</v>
      </c>
      <c r="K131" s="382"/>
      <c r="L131" s="383"/>
      <c r="M131" s="36">
        <v>1</v>
      </c>
      <c r="N131" s="36">
        <v>1</v>
      </c>
      <c r="O131" s="36">
        <v>1</v>
      </c>
    </row>
    <row r="132" spans="1:15" ht="68.25" thickBot="1" x14ac:dyDescent="0.25">
      <c r="A132" s="387"/>
      <c r="B132" s="387"/>
      <c r="C132" s="387"/>
      <c r="D132" s="387"/>
      <c r="E132" s="389"/>
      <c r="F132" s="35" t="s">
        <v>471</v>
      </c>
      <c r="G132" s="393"/>
      <c r="H132" s="391"/>
      <c r="I132" s="391"/>
      <c r="J132" s="391"/>
      <c r="K132" s="384"/>
      <c r="L132" s="385"/>
    </row>
    <row r="133" spans="1:15" ht="68.25" thickBot="1" x14ac:dyDescent="0.25">
      <c r="A133" s="183">
        <v>1</v>
      </c>
      <c r="B133" s="184">
        <v>4</v>
      </c>
      <c r="C133" s="184">
        <v>2</v>
      </c>
      <c r="D133" s="184">
        <v>1</v>
      </c>
      <c r="E133" s="182" t="s">
        <v>473</v>
      </c>
      <c r="F133" s="35" t="s">
        <v>474</v>
      </c>
      <c r="G133" s="35" t="s">
        <v>475</v>
      </c>
      <c r="H133" s="35" t="s">
        <v>475</v>
      </c>
      <c r="I133" s="35" t="s">
        <v>476</v>
      </c>
      <c r="J133" s="35" t="s">
        <v>477</v>
      </c>
      <c r="K133" s="369"/>
      <c r="L133" s="370"/>
      <c r="M133" s="36">
        <v>1</v>
      </c>
      <c r="N133" s="36">
        <v>1</v>
      </c>
      <c r="O133" s="36">
        <v>1</v>
      </c>
    </row>
    <row r="134" spans="1:15" ht="45.75" thickBot="1" x14ac:dyDescent="0.25">
      <c r="A134" s="183">
        <v>1</v>
      </c>
      <c r="B134" s="184">
        <v>4</v>
      </c>
      <c r="C134" s="184">
        <v>2</v>
      </c>
      <c r="D134" s="184">
        <v>2</v>
      </c>
      <c r="E134" s="199" t="s">
        <v>537</v>
      </c>
      <c r="F134" s="200" t="s">
        <v>545</v>
      </c>
      <c r="G134" s="200" t="s">
        <v>538</v>
      </c>
      <c r="H134" s="200" t="s">
        <v>538</v>
      </c>
      <c r="I134" s="200" t="s">
        <v>539</v>
      </c>
      <c r="J134" s="200" t="s">
        <v>539</v>
      </c>
      <c r="K134" s="129"/>
      <c r="L134" s="130"/>
      <c r="M134" s="36">
        <v>1</v>
      </c>
      <c r="N134" s="36">
        <v>1</v>
      </c>
      <c r="O134" s="36">
        <v>1</v>
      </c>
    </row>
    <row r="135" spans="1:15" ht="45.75" thickBot="1" x14ac:dyDescent="0.25">
      <c r="A135" s="183">
        <v>1</v>
      </c>
      <c r="B135" s="184">
        <v>4</v>
      </c>
      <c r="C135" s="184">
        <v>2</v>
      </c>
      <c r="D135" s="184">
        <v>3</v>
      </c>
      <c r="E135" s="199" t="s">
        <v>540</v>
      </c>
      <c r="F135" s="200" t="s">
        <v>545</v>
      </c>
      <c r="G135" s="200" t="s">
        <v>538</v>
      </c>
      <c r="H135" s="200" t="s">
        <v>538</v>
      </c>
      <c r="I135" s="200" t="s">
        <v>539</v>
      </c>
      <c r="J135" s="200" t="s">
        <v>539</v>
      </c>
      <c r="K135" s="129"/>
      <c r="L135" s="130"/>
      <c r="M135" s="36">
        <v>1</v>
      </c>
      <c r="N135" s="36">
        <v>1</v>
      </c>
      <c r="O135" s="36">
        <v>1</v>
      </c>
    </row>
    <row r="136" spans="1:15" ht="45.75" thickBot="1" x14ac:dyDescent="0.25">
      <c r="A136" s="183">
        <v>1</v>
      </c>
      <c r="B136" s="184">
        <v>4</v>
      </c>
      <c r="C136" s="184">
        <v>2</v>
      </c>
      <c r="D136" s="184">
        <v>4</v>
      </c>
      <c r="E136" s="201" t="s">
        <v>541</v>
      </c>
      <c r="F136" s="200" t="s">
        <v>545</v>
      </c>
      <c r="G136" s="202" t="s">
        <v>538</v>
      </c>
      <c r="H136" s="202" t="s">
        <v>538</v>
      </c>
      <c r="I136" s="202" t="s">
        <v>539</v>
      </c>
      <c r="J136" s="202" t="s">
        <v>539</v>
      </c>
      <c r="K136" s="129"/>
      <c r="L136" s="130"/>
      <c r="M136" s="36">
        <v>1</v>
      </c>
      <c r="N136" s="36">
        <v>1</v>
      </c>
      <c r="O136" s="36">
        <v>1</v>
      </c>
    </row>
    <row r="137" spans="1:15" ht="45.75" thickBot="1" x14ac:dyDescent="0.25">
      <c r="A137" s="183">
        <v>1</v>
      </c>
      <c r="B137" s="184">
        <v>4</v>
      </c>
      <c r="C137" s="184">
        <v>2</v>
      </c>
      <c r="D137" s="184">
        <v>5</v>
      </c>
      <c r="E137" s="201" t="s">
        <v>542</v>
      </c>
      <c r="F137" s="200" t="s">
        <v>545</v>
      </c>
      <c r="G137" s="202" t="s">
        <v>538</v>
      </c>
      <c r="H137" s="202" t="s">
        <v>538</v>
      </c>
      <c r="I137" s="202" t="s">
        <v>539</v>
      </c>
      <c r="J137" s="202" t="s">
        <v>539</v>
      </c>
      <c r="K137" s="129"/>
      <c r="L137" s="130"/>
      <c r="M137" s="36">
        <v>1</v>
      </c>
      <c r="N137" s="36">
        <v>1</v>
      </c>
      <c r="O137" s="36">
        <v>1</v>
      </c>
    </row>
    <row r="138" spans="1:15" ht="90.75" thickBot="1" x14ac:dyDescent="0.25">
      <c r="A138" s="183">
        <v>1</v>
      </c>
      <c r="B138" s="184">
        <v>4</v>
      </c>
      <c r="C138" s="184">
        <v>2</v>
      </c>
      <c r="D138" s="184">
        <v>6</v>
      </c>
      <c r="E138" s="201" t="s">
        <v>543</v>
      </c>
      <c r="F138" s="200" t="s">
        <v>545</v>
      </c>
      <c r="G138" s="202" t="s">
        <v>538</v>
      </c>
      <c r="H138" s="202" t="s">
        <v>538</v>
      </c>
      <c r="I138" s="202" t="s">
        <v>539</v>
      </c>
      <c r="J138" s="202" t="s">
        <v>539</v>
      </c>
      <c r="K138" s="129"/>
      <c r="L138" s="130"/>
      <c r="M138" s="36">
        <v>1</v>
      </c>
      <c r="N138" s="36">
        <v>1</v>
      </c>
      <c r="O138" s="36">
        <v>1</v>
      </c>
    </row>
    <row r="139" spans="1:15" ht="45.75" thickBot="1" x14ac:dyDescent="0.25">
      <c r="A139" s="183">
        <v>1</v>
      </c>
      <c r="B139" s="184">
        <v>4</v>
      </c>
      <c r="C139" s="184">
        <v>2</v>
      </c>
      <c r="D139" s="184">
        <v>9</v>
      </c>
      <c r="E139" s="201" t="s">
        <v>544</v>
      </c>
      <c r="F139" s="200" t="s">
        <v>545</v>
      </c>
      <c r="G139" s="202" t="s">
        <v>538</v>
      </c>
      <c r="H139" s="202" t="s">
        <v>538</v>
      </c>
      <c r="I139" s="202" t="s">
        <v>539</v>
      </c>
      <c r="J139" s="202" t="s">
        <v>539</v>
      </c>
      <c r="K139" s="129"/>
      <c r="L139" s="130"/>
      <c r="M139" s="36">
        <v>1</v>
      </c>
      <c r="N139" s="36">
        <v>1</v>
      </c>
      <c r="O139" s="36">
        <v>1</v>
      </c>
    </row>
    <row r="140" spans="1:15" ht="45.75" thickBot="1" x14ac:dyDescent="0.25">
      <c r="A140" s="183">
        <v>1</v>
      </c>
      <c r="B140" s="184">
        <v>4</v>
      </c>
      <c r="C140" s="184">
        <v>3</v>
      </c>
      <c r="D140" s="184"/>
      <c r="E140" s="182" t="s">
        <v>478</v>
      </c>
      <c r="F140" s="35" t="s">
        <v>474</v>
      </c>
      <c r="G140" s="35"/>
      <c r="H140" s="35"/>
      <c r="I140" s="35"/>
      <c r="J140" s="35"/>
      <c r="K140" s="369"/>
      <c r="L140" s="370"/>
    </row>
    <row r="141" spans="1:15" ht="23.25" thickBot="1" x14ac:dyDescent="0.25">
      <c r="A141" s="183">
        <v>1</v>
      </c>
      <c r="B141" s="184">
        <v>4</v>
      </c>
      <c r="C141" s="184">
        <v>3</v>
      </c>
      <c r="D141" s="184">
        <v>1</v>
      </c>
      <c r="E141" s="182" t="s">
        <v>479</v>
      </c>
      <c r="F141" s="35"/>
      <c r="G141" s="35" t="s">
        <v>475</v>
      </c>
      <c r="H141" s="35" t="s">
        <v>475</v>
      </c>
      <c r="I141" s="35" t="s">
        <v>480</v>
      </c>
      <c r="J141" s="35" t="s">
        <v>480</v>
      </c>
      <c r="K141" s="369"/>
      <c r="L141" s="370"/>
      <c r="M141" s="36">
        <v>1</v>
      </c>
      <c r="N141" s="36">
        <v>1</v>
      </c>
      <c r="O141" s="36">
        <v>1</v>
      </c>
    </row>
    <row r="142" spans="1:15" ht="57" thickBot="1" x14ac:dyDescent="0.25">
      <c r="A142" s="183">
        <v>1</v>
      </c>
      <c r="B142" s="184">
        <v>4</v>
      </c>
      <c r="C142" s="184">
        <v>3</v>
      </c>
      <c r="D142" s="184">
        <v>2</v>
      </c>
      <c r="E142" s="182" t="s">
        <v>481</v>
      </c>
      <c r="F142" s="35"/>
      <c r="G142" s="35" t="s">
        <v>475</v>
      </c>
      <c r="H142" s="35" t="s">
        <v>475</v>
      </c>
      <c r="I142" s="35" t="s">
        <v>481</v>
      </c>
      <c r="J142" s="35" t="s">
        <v>481</v>
      </c>
      <c r="K142" s="369"/>
      <c r="L142" s="370"/>
      <c r="M142" s="36">
        <v>1</v>
      </c>
      <c r="N142" s="36">
        <v>1</v>
      </c>
      <c r="O142" s="36">
        <v>1</v>
      </c>
    </row>
    <row r="143" spans="1:15" x14ac:dyDescent="0.2">
      <c r="A143" s="386">
        <v>1</v>
      </c>
      <c r="B143" s="386">
        <v>4</v>
      </c>
      <c r="C143" s="386">
        <v>3</v>
      </c>
      <c r="D143" s="386">
        <v>3</v>
      </c>
      <c r="E143" s="388" t="s">
        <v>482</v>
      </c>
      <c r="F143" s="390"/>
      <c r="G143" s="390" t="s">
        <v>475</v>
      </c>
      <c r="H143" s="390" t="s">
        <v>475</v>
      </c>
      <c r="I143" s="390" t="s">
        <v>507</v>
      </c>
      <c r="J143" s="390" t="s">
        <v>507</v>
      </c>
      <c r="K143" s="382"/>
      <c r="L143" s="383"/>
      <c r="M143" s="36">
        <v>1</v>
      </c>
      <c r="N143" s="36">
        <v>1</v>
      </c>
      <c r="O143" s="36">
        <v>1</v>
      </c>
    </row>
    <row r="144" spans="1:15" ht="59.45" customHeight="1" thickBot="1" x14ac:dyDescent="0.25">
      <c r="A144" s="387"/>
      <c r="B144" s="387"/>
      <c r="C144" s="387"/>
      <c r="D144" s="387"/>
      <c r="E144" s="389"/>
      <c r="F144" s="391"/>
      <c r="G144" s="391"/>
      <c r="H144" s="391"/>
      <c r="I144" s="391"/>
      <c r="J144" s="391"/>
      <c r="K144" s="384"/>
      <c r="L144" s="385"/>
    </row>
    <row r="145" spans="1:15" ht="50.45" customHeight="1" thickBot="1" x14ac:dyDescent="0.25">
      <c r="A145" s="191">
        <v>1</v>
      </c>
      <c r="B145" s="192">
        <v>5</v>
      </c>
      <c r="C145" s="192"/>
      <c r="D145" s="192"/>
      <c r="E145" s="190" t="s">
        <v>483</v>
      </c>
      <c r="F145" s="35"/>
      <c r="G145" s="35"/>
      <c r="H145" s="35"/>
      <c r="I145" s="35"/>
      <c r="J145" s="35"/>
      <c r="K145" s="369"/>
      <c r="L145" s="370"/>
      <c r="M145" s="269">
        <f>SUM(M146:M157)</f>
        <v>11</v>
      </c>
      <c r="N145" s="269">
        <f>SUM(N146:N157)</f>
        <v>6</v>
      </c>
      <c r="O145" s="269">
        <f>SUM(O146:O157)</f>
        <v>5</v>
      </c>
    </row>
    <row r="146" spans="1:15" ht="79.5" thickBot="1" x14ac:dyDescent="0.25">
      <c r="A146" s="183">
        <v>1</v>
      </c>
      <c r="B146" s="184">
        <v>5</v>
      </c>
      <c r="C146" s="184">
        <v>1</v>
      </c>
      <c r="D146" s="184"/>
      <c r="E146" s="182" t="s">
        <v>484</v>
      </c>
      <c r="F146" s="35" t="s">
        <v>256</v>
      </c>
      <c r="G146" s="35" t="s">
        <v>647</v>
      </c>
      <c r="H146" s="35" t="s">
        <v>475</v>
      </c>
      <c r="I146" s="182" t="s">
        <v>485</v>
      </c>
      <c r="J146" s="182" t="s">
        <v>485</v>
      </c>
      <c r="K146" s="369"/>
      <c r="L146" s="370"/>
      <c r="M146" s="36">
        <v>1</v>
      </c>
      <c r="N146" s="36">
        <v>1</v>
      </c>
      <c r="O146" s="36">
        <v>1</v>
      </c>
    </row>
    <row r="147" spans="1:15" ht="90.75" thickBot="1" x14ac:dyDescent="0.25">
      <c r="A147" s="183">
        <v>1</v>
      </c>
      <c r="B147" s="184">
        <v>5</v>
      </c>
      <c r="C147" s="184">
        <v>2</v>
      </c>
      <c r="D147" s="184"/>
      <c r="E147" s="182" t="s">
        <v>486</v>
      </c>
      <c r="F147" s="35" t="s">
        <v>256</v>
      </c>
      <c r="G147" s="35" t="s">
        <v>808</v>
      </c>
      <c r="H147" s="35" t="s">
        <v>475</v>
      </c>
      <c r="I147" s="182" t="s">
        <v>487</v>
      </c>
      <c r="J147" s="182" t="s">
        <v>487</v>
      </c>
      <c r="K147" s="369"/>
      <c r="L147" s="370"/>
      <c r="M147" s="36">
        <v>1</v>
      </c>
    </row>
    <row r="148" spans="1:15" ht="124.5" thickBot="1" x14ac:dyDescent="0.25">
      <c r="A148" s="183">
        <v>1</v>
      </c>
      <c r="B148" s="184">
        <v>5</v>
      </c>
      <c r="C148" s="184">
        <v>3</v>
      </c>
      <c r="D148" s="184"/>
      <c r="E148" s="182" t="s">
        <v>488</v>
      </c>
      <c r="F148" s="35" t="s">
        <v>256</v>
      </c>
      <c r="G148" s="35" t="s">
        <v>647</v>
      </c>
      <c r="H148" s="35" t="s">
        <v>475</v>
      </c>
      <c r="I148" s="182" t="s">
        <v>489</v>
      </c>
      <c r="J148" s="182" t="s">
        <v>489</v>
      </c>
      <c r="K148" s="369"/>
      <c r="L148" s="370"/>
      <c r="M148" s="36">
        <v>1</v>
      </c>
      <c r="N148" s="36">
        <v>1</v>
      </c>
      <c r="O148" s="36">
        <v>1</v>
      </c>
    </row>
    <row r="149" spans="1:15" ht="68.25" thickBot="1" x14ac:dyDescent="0.25">
      <c r="A149" s="183">
        <v>1</v>
      </c>
      <c r="B149" s="184">
        <v>5</v>
      </c>
      <c r="C149" s="184">
        <v>4</v>
      </c>
      <c r="D149" s="184"/>
      <c r="E149" s="182" t="s">
        <v>490</v>
      </c>
      <c r="F149" s="35" t="s">
        <v>256</v>
      </c>
      <c r="G149" s="35" t="s">
        <v>647</v>
      </c>
      <c r="H149" s="35" t="s">
        <v>475</v>
      </c>
      <c r="I149" s="182" t="s">
        <v>491</v>
      </c>
      <c r="J149" s="182" t="s">
        <v>491</v>
      </c>
      <c r="K149" s="369"/>
      <c r="L149" s="370"/>
      <c r="M149" s="36">
        <v>1</v>
      </c>
      <c r="N149" s="36">
        <v>1</v>
      </c>
      <c r="O149" s="36">
        <v>1</v>
      </c>
    </row>
    <row r="150" spans="1:15" ht="90.75" thickBot="1" x14ac:dyDescent="0.25">
      <c r="A150" s="183">
        <v>1</v>
      </c>
      <c r="B150" s="184">
        <v>5</v>
      </c>
      <c r="C150" s="184">
        <v>5</v>
      </c>
      <c r="D150" s="184"/>
      <c r="E150" s="182" t="s">
        <v>492</v>
      </c>
      <c r="F150" s="35" t="s">
        <v>256</v>
      </c>
      <c r="G150" s="35" t="s">
        <v>647</v>
      </c>
      <c r="H150" s="35" t="s">
        <v>475</v>
      </c>
      <c r="I150" s="182" t="s">
        <v>493</v>
      </c>
      <c r="J150" s="182" t="s">
        <v>493</v>
      </c>
      <c r="K150" s="369"/>
      <c r="L150" s="370"/>
      <c r="M150" s="36">
        <v>1</v>
      </c>
      <c r="N150" s="36">
        <v>1</v>
      </c>
      <c r="O150" s="36">
        <v>1</v>
      </c>
    </row>
    <row r="151" spans="1:15" ht="57" thickBot="1" x14ac:dyDescent="0.25">
      <c r="A151" s="183">
        <v>1</v>
      </c>
      <c r="B151" s="184">
        <v>5</v>
      </c>
      <c r="C151" s="184">
        <v>6</v>
      </c>
      <c r="D151" s="184"/>
      <c r="E151" s="182" t="s">
        <v>494</v>
      </c>
      <c r="F151" s="35"/>
      <c r="G151" s="35"/>
      <c r="H151" s="203"/>
      <c r="I151" s="182"/>
      <c r="J151" s="182"/>
      <c r="K151" s="369"/>
      <c r="L151" s="370"/>
    </row>
    <row r="152" spans="1:15" ht="113.25" thickBot="1" x14ac:dyDescent="0.25">
      <c r="A152" s="183">
        <v>1</v>
      </c>
      <c r="B152" s="184">
        <v>5</v>
      </c>
      <c r="C152" s="184">
        <v>6</v>
      </c>
      <c r="D152" s="184">
        <v>1</v>
      </c>
      <c r="E152" s="182" t="s">
        <v>495</v>
      </c>
      <c r="F152" s="35" t="s">
        <v>256</v>
      </c>
      <c r="G152" s="35" t="s">
        <v>290</v>
      </c>
      <c r="H152" s="35" t="s">
        <v>475</v>
      </c>
      <c r="I152" s="182" t="s">
        <v>496</v>
      </c>
      <c r="J152" s="182" t="s">
        <v>496</v>
      </c>
      <c r="K152" s="369"/>
      <c r="L152" s="370"/>
      <c r="M152" s="36">
        <v>1</v>
      </c>
    </row>
    <row r="153" spans="1:15" ht="169.5" thickBot="1" x14ac:dyDescent="0.25">
      <c r="A153" s="183">
        <v>1</v>
      </c>
      <c r="B153" s="184">
        <v>5</v>
      </c>
      <c r="C153" s="184">
        <v>6</v>
      </c>
      <c r="D153" s="184">
        <v>2</v>
      </c>
      <c r="E153" s="182" t="s">
        <v>497</v>
      </c>
      <c r="F153" s="35" t="s">
        <v>256</v>
      </c>
      <c r="G153" s="35" t="s">
        <v>305</v>
      </c>
      <c r="H153" s="35" t="s">
        <v>475</v>
      </c>
      <c r="I153" s="182" t="s">
        <v>498</v>
      </c>
      <c r="J153" s="182" t="s">
        <v>498</v>
      </c>
      <c r="K153" s="369"/>
      <c r="L153" s="370"/>
      <c r="M153" s="36">
        <v>1</v>
      </c>
    </row>
    <row r="154" spans="1:15" ht="180.75" thickBot="1" x14ac:dyDescent="0.25">
      <c r="A154" s="183">
        <v>1</v>
      </c>
      <c r="B154" s="184">
        <v>5</v>
      </c>
      <c r="C154" s="184">
        <v>6</v>
      </c>
      <c r="D154" s="184">
        <v>3</v>
      </c>
      <c r="E154" s="182" t="s">
        <v>499</v>
      </c>
      <c r="F154" s="35" t="s">
        <v>256</v>
      </c>
      <c r="G154" s="35" t="s">
        <v>649</v>
      </c>
      <c r="H154" s="35" t="s">
        <v>475</v>
      </c>
      <c r="I154" s="182" t="s">
        <v>500</v>
      </c>
      <c r="J154" s="182" t="s">
        <v>500</v>
      </c>
      <c r="K154" s="369"/>
      <c r="L154" s="370"/>
      <c r="M154" s="36">
        <v>1</v>
      </c>
      <c r="N154" s="36">
        <v>1</v>
      </c>
    </row>
    <row r="155" spans="1:15" ht="192" thickBot="1" x14ac:dyDescent="0.25">
      <c r="A155" s="183">
        <v>1</v>
      </c>
      <c r="B155" s="184">
        <v>5</v>
      </c>
      <c r="C155" s="184">
        <v>7</v>
      </c>
      <c r="D155" s="184"/>
      <c r="E155" s="182" t="s">
        <v>501</v>
      </c>
      <c r="F155" s="35" t="s">
        <v>256</v>
      </c>
      <c r="G155" s="35" t="s">
        <v>305</v>
      </c>
      <c r="H155" s="35" t="s">
        <v>475</v>
      </c>
      <c r="I155" s="182" t="s">
        <v>502</v>
      </c>
      <c r="J155" s="182" t="s">
        <v>502</v>
      </c>
      <c r="K155" s="369"/>
      <c r="L155" s="370"/>
      <c r="M155" s="36">
        <v>1</v>
      </c>
    </row>
    <row r="156" spans="1:15" ht="113.25" thickBot="1" x14ac:dyDescent="0.25">
      <c r="A156" s="183">
        <v>1</v>
      </c>
      <c r="B156" s="184">
        <v>5</v>
      </c>
      <c r="C156" s="184">
        <v>8</v>
      </c>
      <c r="D156" s="184"/>
      <c r="E156" s="182" t="s">
        <v>503</v>
      </c>
      <c r="F156" s="35" t="s">
        <v>256</v>
      </c>
      <c r="G156" s="35" t="s">
        <v>305</v>
      </c>
      <c r="H156" s="35" t="s">
        <v>475</v>
      </c>
      <c r="I156" s="182" t="s">
        <v>504</v>
      </c>
      <c r="J156" s="182" t="s">
        <v>504</v>
      </c>
      <c r="K156" s="369"/>
      <c r="L156" s="370"/>
      <c r="M156" s="36">
        <v>1</v>
      </c>
    </row>
    <row r="157" spans="1:15" ht="45.75" thickBot="1" x14ac:dyDescent="0.25">
      <c r="A157" s="183">
        <v>1</v>
      </c>
      <c r="B157" s="184">
        <v>5</v>
      </c>
      <c r="C157" s="184">
        <v>9</v>
      </c>
      <c r="D157" s="184"/>
      <c r="E157" s="182" t="s">
        <v>505</v>
      </c>
      <c r="F157" s="35" t="s">
        <v>256</v>
      </c>
      <c r="G157" s="35" t="s">
        <v>647</v>
      </c>
      <c r="H157" s="35" t="s">
        <v>475</v>
      </c>
      <c r="I157" s="182" t="s">
        <v>506</v>
      </c>
      <c r="J157" s="182" t="s">
        <v>506</v>
      </c>
      <c r="K157" s="369"/>
      <c r="L157" s="370"/>
      <c r="M157" s="36">
        <v>1</v>
      </c>
      <c r="N157" s="36">
        <v>1</v>
      </c>
      <c r="O157" s="36">
        <v>1</v>
      </c>
    </row>
    <row r="158" spans="1:15" s="44" customFormat="1" ht="50.45" customHeight="1" thickBot="1" x14ac:dyDescent="0.25">
      <c r="A158" s="204">
        <v>1</v>
      </c>
      <c r="B158" s="205">
        <v>6</v>
      </c>
      <c r="C158" s="205"/>
      <c r="D158" s="205"/>
      <c r="E158" s="10" t="s">
        <v>558</v>
      </c>
      <c r="F158" s="206"/>
      <c r="G158" s="206"/>
      <c r="H158" s="206"/>
      <c r="I158" s="206"/>
      <c r="J158" s="206"/>
      <c r="K158" s="360"/>
      <c r="L158" s="361"/>
      <c r="M158" s="269">
        <f>SUM(M159:M159)</f>
        <v>1</v>
      </c>
      <c r="N158" s="269">
        <f>SUM(N159:N159)</f>
        <v>0</v>
      </c>
      <c r="O158" s="269">
        <f>SUM(O159:O159)</f>
        <v>0</v>
      </c>
    </row>
    <row r="159" spans="1:15" s="44" customFormat="1" ht="90" x14ac:dyDescent="0.2">
      <c r="A159" s="207">
        <v>1</v>
      </c>
      <c r="B159" s="208">
        <v>6</v>
      </c>
      <c r="C159" s="208">
        <v>1</v>
      </c>
      <c r="D159" s="208"/>
      <c r="E159" s="209" t="s">
        <v>569</v>
      </c>
      <c r="F159" s="106" t="s">
        <v>256</v>
      </c>
      <c r="G159" s="106" t="s">
        <v>369</v>
      </c>
      <c r="H159" s="106" t="s">
        <v>475</v>
      </c>
      <c r="I159" s="106" t="s">
        <v>570</v>
      </c>
      <c r="J159" s="106" t="s">
        <v>582</v>
      </c>
      <c r="K159" s="362"/>
      <c r="L159" s="363"/>
      <c r="M159" s="44">
        <v>1</v>
      </c>
    </row>
    <row r="160" spans="1:15" ht="33.75" x14ac:dyDescent="0.2">
      <c r="A160" s="210">
        <v>1</v>
      </c>
      <c r="B160" s="210">
        <v>7</v>
      </c>
      <c r="C160" s="210"/>
      <c r="D160" s="210"/>
      <c r="E160" s="287" t="s">
        <v>587</v>
      </c>
      <c r="F160" s="107"/>
      <c r="G160" s="107"/>
      <c r="H160" s="107"/>
      <c r="I160" s="107"/>
      <c r="J160" s="107"/>
      <c r="K160" s="357"/>
      <c r="L160" s="358"/>
      <c r="M160" s="269">
        <v>1</v>
      </c>
      <c r="N160" s="269">
        <f>N161</f>
        <v>1</v>
      </c>
      <c r="O160" s="269">
        <f>O161</f>
        <v>1</v>
      </c>
    </row>
    <row r="161" spans="1:15" ht="157.5" x14ac:dyDescent="0.2">
      <c r="A161" s="210">
        <v>1</v>
      </c>
      <c r="B161" s="210">
        <v>7</v>
      </c>
      <c r="C161" s="210">
        <v>1</v>
      </c>
      <c r="D161" s="210"/>
      <c r="E161" s="107" t="s">
        <v>606</v>
      </c>
      <c r="F161" s="211" t="s">
        <v>256</v>
      </c>
      <c r="G161" s="107" t="s">
        <v>648</v>
      </c>
      <c r="H161" s="211" t="s">
        <v>475</v>
      </c>
      <c r="I161" s="286" t="s">
        <v>608</v>
      </c>
      <c r="J161" s="107" t="s">
        <v>607</v>
      </c>
      <c r="K161" s="359"/>
      <c r="L161" s="358"/>
      <c r="M161" s="36">
        <v>1</v>
      </c>
      <c r="N161" s="36">
        <v>1</v>
      </c>
      <c r="O161" s="36">
        <v>1</v>
      </c>
    </row>
  </sheetData>
  <mergeCells count="206">
    <mergeCell ref="K156:L156"/>
    <mergeCell ref="K157:L157"/>
    <mergeCell ref="J143:J144"/>
    <mergeCell ref="I143:I144"/>
    <mergeCell ref="K150:L150"/>
    <mergeCell ref="K151:L151"/>
    <mergeCell ref="K152:L152"/>
    <mergeCell ref="K153:L153"/>
    <mergeCell ref="K154:L154"/>
    <mergeCell ref="K155:L155"/>
    <mergeCell ref="K143:L144"/>
    <mergeCell ref="K145:L145"/>
    <mergeCell ref="K146:L146"/>
    <mergeCell ref="K147:L147"/>
    <mergeCell ref="K148:L148"/>
    <mergeCell ref="K149:L149"/>
    <mergeCell ref="K141:L141"/>
    <mergeCell ref="K142:L142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H131:H132"/>
    <mergeCell ref="I131:I132"/>
    <mergeCell ref="J131:J132"/>
    <mergeCell ref="K131:L132"/>
    <mergeCell ref="K133:L133"/>
    <mergeCell ref="K140:L140"/>
    <mergeCell ref="A131:A132"/>
    <mergeCell ref="B131:B132"/>
    <mergeCell ref="C131:C132"/>
    <mergeCell ref="D131:D132"/>
    <mergeCell ref="E131:E132"/>
    <mergeCell ref="G131:G132"/>
    <mergeCell ref="K127:L128"/>
    <mergeCell ref="A129:A130"/>
    <mergeCell ref="B129:B130"/>
    <mergeCell ref="C129:C130"/>
    <mergeCell ref="D129:D130"/>
    <mergeCell ref="E129:E130"/>
    <mergeCell ref="G129:G130"/>
    <mergeCell ref="H129:H130"/>
    <mergeCell ref="K129:L130"/>
    <mergeCell ref="A127:A128"/>
    <mergeCell ref="B127:B128"/>
    <mergeCell ref="C127:C128"/>
    <mergeCell ref="D127:D128"/>
    <mergeCell ref="E127:E128"/>
    <mergeCell ref="G127:G128"/>
    <mergeCell ref="H127:H128"/>
    <mergeCell ref="I127:I128"/>
    <mergeCell ref="J127:J128"/>
    <mergeCell ref="H123:H124"/>
    <mergeCell ref="I123:I124"/>
    <mergeCell ref="J123:J124"/>
    <mergeCell ref="K123:L124"/>
    <mergeCell ref="A125:A126"/>
    <mergeCell ref="B125:B126"/>
    <mergeCell ref="C125:C126"/>
    <mergeCell ref="D125:D126"/>
    <mergeCell ref="E125:E126"/>
    <mergeCell ref="G125:G126"/>
    <mergeCell ref="A123:A124"/>
    <mergeCell ref="B123:B124"/>
    <mergeCell ref="C123:C124"/>
    <mergeCell ref="D123:D124"/>
    <mergeCell ref="E123:E124"/>
    <mergeCell ref="G123:G124"/>
    <mergeCell ref="H125:H126"/>
    <mergeCell ref="K125:L126"/>
    <mergeCell ref="K120:L120"/>
    <mergeCell ref="A121:A122"/>
    <mergeCell ref="B121:B122"/>
    <mergeCell ref="C121:C122"/>
    <mergeCell ref="D121:D122"/>
    <mergeCell ref="E121:E122"/>
    <mergeCell ref="G121:G122"/>
    <mergeCell ref="H121:H122"/>
    <mergeCell ref="K121:L122"/>
    <mergeCell ref="K118:L118"/>
    <mergeCell ref="K119:L119"/>
    <mergeCell ref="K112:L112"/>
    <mergeCell ref="K113:L113"/>
    <mergeCell ref="K114:L114"/>
    <mergeCell ref="K115:L115"/>
    <mergeCell ref="K116:L116"/>
    <mergeCell ref="K117:L117"/>
    <mergeCell ref="K108:L108"/>
    <mergeCell ref="K109:L109"/>
    <mergeCell ref="K110:L110"/>
    <mergeCell ref="K111:L111"/>
    <mergeCell ref="K102:L102"/>
    <mergeCell ref="K103:L103"/>
    <mergeCell ref="K104:L104"/>
    <mergeCell ref="K105:L105"/>
    <mergeCell ref="K106:L106"/>
    <mergeCell ref="K107:L107"/>
    <mergeCell ref="K97:L97"/>
    <mergeCell ref="K98:L98"/>
    <mergeCell ref="K99:L99"/>
    <mergeCell ref="K100:L100"/>
    <mergeCell ref="K101:L101"/>
    <mergeCell ref="K91:L91"/>
    <mergeCell ref="K92:L92"/>
    <mergeCell ref="K93:L93"/>
    <mergeCell ref="K94:L94"/>
    <mergeCell ref="K95:L95"/>
    <mergeCell ref="K96:L96"/>
    <mergeCell ref="K85:L85"/>
    <mergeCell ref="K86:L86"/>
    <mergeCell ref="K87:L87"/>
    <mergeCell ref="K88:L88"/>
    <mergeCell ref="K89:L89"/>
    <mergeCell ref="K90:L90"/>
    <mergeCell ref="K79:L79"/>
    <mergeCell ref="K80:L80"/>
    <mergeCell ref="K81:L81"/>
    <mergeCell ref="K82:L82"/>
    <mergeCell ref="K83:L83"/>
    <mergeCell ref="K84:L84"/>
    <mergeCell ref="K77:L77"/>
    <mergeCell ref="K78:L78"/>
    <mergeCell ref="K71:L71"/>
    <mergeCell ref="K72:L72"/>
    <mergeCell ref="K73:L73"/>
    <mergeCell ref="K74:L74"/>
    <mergeCell ref="K75:L75"/>
    <mergeCell ref="K76:L76"/>
    <mergeCell ref="K66:L66"/>
    <mergeCell ref="K67:L67"/>
    <mergeCell ref="K68:L68"/>
    <mergeCell ref="K69:L69"/>
    <mergeCell ref="K70:L70"/>
    <mergeCell ref="K60:L60"/>
    <mergeCell ref="K61:L61"/>
    <mergeCell ref="K62:L62"/>
    <mergeCell ref="K63:L63"/>
    <mergeCell ref="K64:L64"/>
    <mergeCell ref="K65:L65"/>
    <mergeCell ref="K54:L54"/>
    <mergeCell ref="K55:L55"/>
    <mergeCell ref="K56:L56"/>
    <mergeCell ref="K57:L57"/>
    <mergeCell ref="K58:L58"/>
    <mergeCell ref="K59:L59"/>
    <mergeCell ref="K48:L48"/>
    <mergeCell ref="K49:L49"/>
    <mergeCell ref="K50:L50"/>
    <mergeCell ref="K51:L51"/>
    <mergeCell ref="K52:L52"/>
    <mergeCell ref="K53:L53"/>
    <mergeCell ref="K45:L45"/>
    <mergeCell ref="K46:L46"/>
    <mergeCell ref="K47:L47"/>
    <mergeCell ref="K34:L34"/>
    <mergeCell ref="K35:L35"/>
    <mergeCell ref="K36:L36"/>
    <mergeCell ref="K39:L39"/>
    <mergeCell ref="K40:L40"/>
    <mergeCell ref="K41:L41"/>
    <mergeCell ref="K33:L33"/>
    <mergeCell ref="K23:L23"/>
    <mergeCell ref="K24:L24"/>
    <mergeCell ref="K25:L25"/>
    <mergeCell ref="K26:L26"/>
    <mergeCell ref="K27:L27"/>
    <mergeCell ref="K42:L42"/>
    <mergeCell ref="K43:L43"/>
    <mergeCell ref="K44:L44"/>
    <mergeCell ref="K22:L22"/>
    <mergeCell ref="K14:L14"/>
    <mergeCell ref="K15:L15"/>
    <mergeCell ref="K16:L16"/>
    <mergeCell ref="K28:L28"/>
    <mergeCell ref="K29:L29"/>
    <mergeCell ref="K30:L30"/>
    <mergeCell ref="K31:L31"/>
    <mergeCell ref="K32:L32"/>
    <mergeCell ref="K160:L160"/>
    <mergeCell ref="K161:L161"/>
    <mergeCell ref="K158:L158"/>
    <mergeCell ref="K159:L159"/>
    <mergeCell ref="A5:D5"/>
    <mergeCell ref="E5:E6"/>
    <mergeCell ref="F5:F6"/>
    <mergeCell ref="G5:G6"/>
    <mergeCell ref="H5:H6"/>
    <mergeCell ref="I5:I6"/>
    <mergeCell ref="K17:L17"/>
    <mergeCell ref="K18:L18"/>
    <mergeCell ref="K19:L19"/>
    <mergeCell ref="K11:L11"/>
    <mergeCell ref="K12:L12"/>
    <mergeCell ref="K13:L13"/>
    <mergeCell ref="J5:J6"/>
    <mergeCell ref="K5:L6"/>
    <mergeCell ref="K7:L7"/>
    <mergeCell ref="K8:L8"/>
    <mergeCell ref="K9:L9"/>
    <mergeCell ref="K10:L10"/>
    <mergeCell ref="K20:L20"/>
    <mergeCell ref="K21:L21"/>
  </mergeCells>
  <pageMargins left="0.11811023622047245" right="0.11811023622047245" top="0.19685039370078741" bottom="0.19685039370078741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workbookViewId="0">
      <selection activeCell="A2" sqref="A2"/>
    </sheetView>
  </sheetViews>
  <sheetFormatPr defaultColWidth="9.140625" defaultRowHeight="15" x14ac:dyDescent="0.25"/>
  <cols>
    <col min="1" max="2" width="9.140625" style="115"/>
    <col min="3" max="3" width="40.85546875" style="115" customWidth="1"/>
    <col min="4" max="4" width="13.28515625" style="115" customWidth="1"/>
    <col min="5" max="5" width="11.7109375" style="115" customWidth="1"/>
    <col min="6" max="6" width="14.5703125" style="115" customWidth="1"/>
    <col min="7" max="7" width="15.28515625" style="115" customWidth="1"/>
    <col min="8" max="8" width="15.7109375" style="115" customWidth="1"/>
    <col min="9" max="16384" width="9.140625" style="115"/>
  </cols>
  <sheetData>
    <row r="1" spans="1:12" s="2" customFormat="1" x14ac:dyDescent="0.25">
      <c r="A1" s="2" t="s">
        <v>758</v>
      </c>
    </row>
    <row r="3" spans="1:12" x14ac:dyDescent="0.25">
      <c r="A3" s="115" t="s">
        <v>618</v>
      </c>
    </row>
    <row r="5" spans="1:12" ht="42.6" customHeight="1" x14ac:dyDescent="0.25">
      <c r="A5" s="396" t="s">
        <v>0</v>
      </c>
      <c r="B5" s="396"/>
      <c r="C5" s="396" t="s">
        <v>3</v>
      </c>
      <c r="D5" s="396" t="s">
        <v>4</v>
      </c>
      <c r="E5" s="396" t="s">
        <v>5</v>
      </c>
      <c r="F5" s="396" t="s">
        <v>6</v>
      </c>
      <c r="G5" s="396" t="s">
        <v>7</v>
      </c>
      <c r="H5" s="396" t="s">
        <v>8</v>
      </c>
      <c r="I5" s="116"/>
      <c r="J5" s="116"/>
      <c r="K5" s="116"/>
      <c r="L5" s="116"/>
    </row>
    <row r="6" spans="1:12" x14ac:dyDescent="0.25">
      <c r="A6" s="117" t="s">
        <v>1</v>
      </c>
      <c r="B6" s="117" t="s">
        <v>2</v>
      </c>
      <c r="C6" s="396"/>
      <c r="D6" s="396"/>
      <c r="E6" s="396"/>
      <c r="F6" s="396"/>
      <c r="G6" s="396"/>
      <c r="H6" s="396"/>
      <c r="I6" s="116"/>
      <c r="J6" s="116"/>
      <c r="K6" s="116"/>
      <c r="L6" s="116"/>
    </row>
    <row r="7" spans="1:12" s="2" customFormat="1" x14ac:dyDescent="0.25">
      <c r="A7" s="118" t="s">
        <v>60</v>
      </c>
      <c r="B7" s="118" t="s">
        <v>61</v>
      </c>
      <c r="C7" s="5" t="s">
        <v>64</v>
      </c>
      <c r="D7" s="5"/>
      <c r="E7" s="6"/>
      <c r="F7" s="6"/>
      <c r="G7" s="6"/>
      <c r="H7" s="6"/>
      <c r="I7" s="7"/>
      <c r="J7" s="7"/>
      <c r="K7" s="7"/>
      <c r="L7" s="7"/>
    </row>
    <row r="8" spans="1:12" ht="45" x14ac:dyDescent="0.25">
      <c r="A8" s="119" t="s">
        <v>60</v>
      </c>
      <c r="B8" s="119" t="s">
        <v>61</v>
      </c>
      <c r="C8" s="120" t="s">
        <v>62</v>
      </c>
      <c r="D8" s="121" t="s">
        <v>63</v>
      </c>
      <c r="E8" s="122">
        <v>0</v>
      </c>
      <c r="F8" s="122">
        <v>0</v>
      </c>
      <c r="G8" s="122">
        <v>0</v>
      </c>
      <c r="H8" s="122"/>
      <c r="I8" s="116"/>
      <c r="J8" s="116"/>
      <c r="K8" s="116"/>
      <c r="L8" s="116"/>
    </row>
    <row r="9" spans="1:12" ht="67.5" x14ac:dyDescent="0.25">
      <c r="A9" s="119" t="s">
        <v>60</v>
      </c>
      <c r="B9" s="119" t="s">
        <v>61</v>
      </c>
      <c r="C9" s="120" t="s">
        <v>65</v>
      </c>
      <c r="D9" s="121" t="s">
        <v>63</v>
      </c>
      <c r="E9" s="122">
        <v>0</v>
      </c>
      <c r="F9" s="122">
        <v>0</v>
      </c>
      <c r="G9" s="122">
        <v>0</v>
      </c>
      <c r="H9" s="122"/>
      <c r="I9" s="116"/>
      <c r="J9" s="116"/>
      <c r="K9" s="116"/>
      <c r="L9" s="116"/>
    </row>
    <row r="10" spans="1:12" s="2" customFormat="1" x14ac:dyDescent="0.25">
      <c r="A10" s="118" t="s">
        <v>60</v>
      </c>
      <c r="B10" s="118" t="s">
        <v>66</v>
      </c>
      <c r="C10" s="6" t="s">
        <v>69</v>
      </c>
      <c r="D10" s="6"/>
      <c r="E10" s="6"/>
      <c r="F10" s="6"/>
      <c r="G10" s="6"/>
      <c r="H10" s="6"/>
      <c r="I10" s="7"/>
      <c r="J10" s="7"/>
      <c r="K10" s="7"/>
      <c r="L10" s="7"/>
    </row>
    <row r="11" spans="1:12" ht="45" x14ac:dyDescent="0.25">
      <c r="A11" s="119" t="s">
        <v>60</v>
      </c>
      <c r="B11" s="119" t="s">
        <v>66</v>
      </c>
      <c r="C11" s="120" t="s">
        <v>67</v>
      </c>
      <c r="D11" s="121" t="s">
        <v>68</v>
      </c>
      <c r="E11" s="122">
        <v>0</v>
      </c>
      <c r="F11" s="122">
        <v>0</v>
      </c>
      <c r="G11" s="122">
        <v>0</v>
      </c>
      <c r="H11" s="122"/>
      <c r="I11" s="116"/>
      <c r="J11" s="116"/>
      <c r="K11" s="116"/>
      <c r="L11" s="116"/>
    </row>
    <row r="12" spans="1:12" s="2" customFormat="1" x14ac:dyDescent="0.25">
      <c r="A12" s="118" t="s">
        <v>60</v>
      </c>
      <c r="B12" s="118" t="s">
        <v>70</v>
      </c>
      <c r="C12" s="6" t="s">
        <v>72</v>
      </c>
      <c r="D12" s="6"/>
      <c r="E12" s="6"/>
      <c r="F12" s="6"/>
      <c r="G12" s="6"/>
      <c r="H12" s="6"/>
      <c r="I12" s="7"/>
      <c r="J12" s="7"/>
      <c r="K12" s="7"/>
      <c r="L12" s="7"/>
    </row>
    <row r="13" spans="1:12" ht="45" x14ac:dyDescent="0.25">
      <c r="A13" s="119" t="s">
        <v>60</v>
      </c>
      <c r="B13" s="119" t="s">
        <v>70</v>
      </c>
      <c r="C13" s="120" t="s">
        <v>71</v>
      </c>
      <c r="D13" s="121" t="s">
        <v>68</v>
      </c>
      <c r="E13" s="122">
        <v>0</v>
      </c>
      <c r="F13" s="122">
        <v>0</v>
      </c>
      <c r="G13" s="122">
        <v>0</v>
      </c>
      <c r="H13" s="122"/>
      <c r="I13" s="116"/>
      <c r="J13" s="116"/>
      <c r="K13" s="116"/>
      <c r="L13" s="116"/>
    </row>
    <row r="14" spans="1:12" s="2" customFormat="1" x14ac:dyDescent="0.25">
      <c r="A14" s="118" t="s">
        <v>60</v>
      </c>
      <c r="B14" s="118" t="s">
        <v>73</v>
      </c>
      <c r="C14" s="394" t="s">
        <v>76</v>
      </c>
      <c r="D14" s="395"/>
      <c r="E14" s="6"/>
      <c r="F14" s="6"/>
      <c r="G14" s="6"/>
      <c r="H14" s="6"/>
      <c r="I14" s="7"/>
      <c r="J14" s="7"/>
      <c r="K14" s="7"/>
      <c r="L14" s="7"/>
    </row>
    <row r="15" spans="1:12" ht="33.75" x14ac:dyDescent="0.25">
      <c r="A15" s="119" t="s">
        <v>60</v>
      </c>
      <c r="B15" s="119" t="s">
        <v>73</v>
      </c>
      <c r="C15" s="120" t="s">
        <v>74</v>
      </c>
      <c r="D15" s="121" t="s">
        <v>68</v>
      </c>
      <c r="E15" s="122">
        <v>0</v>
      </c>
      <c r="F15" s="122">
        <v>0</v>
      </c>
      <c r="G15" s="122">
        <v>0</v>
      </c>
      <c r="H15" s="122"/>
      <c r="I15" s="116"/>
      <c r="J15" s="116"/>
      <c r="K15" s="116"/>
      <c r="L15" s="116"/>
    </row>
    <row r="16" spans="1:12" ht="67.5" x14ac:dyDescent="0.25">
      <c r="A16" s="119" t="s">
        <v>60</v>
      </c>
      <c r="B16" s="119" t="s">
        <v>73</v>
      </c>
      <c r="C16" s="120" t="s">
        <v>75</v>
      </c>
      <c r="D16" s="121" t="s">
        <v>68</v>
      </c>
      <c r="E16" s="122">
        <v>0</v>
      </c>
      <c r="F16" s="122">
        <v>0</v>
      </c>
      <c r="G16" s="122">
        <v>0</v>
      </c>
      <c r="H16" s="122"/>
      <c r="I16" s="116"/>
      <c r="J16" s="116"/>
      <c r="K16" s="116"/>
      <c r="L16" s="116"/>
    </row>
  </sheetData>
  <mergeCells count="8">
    <mergeCell ref="C14:D14"/>
    <mergeCell ref="H5:H6"/>
    <mergeCell ref="A5:B5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opLeftCell="A5" workbookViewId="0">
      <pane xSplit="6" ySplit="5" topLeftCell="G19" activePane="bottomRight" state="frozen"/>
      <selection activeCell="A5" sqref="A5"/>
      <selection pane="topRight" activeCell="G5" sqref="G5"/>
      <selection pane="bottomLeft" activeCell="A10" sqref="A10"/>
      <selection pane="bottomRight" activeCell="N19" sqref="N19"/>
    </sheetView>
  </sheetViews>
  <sheetFormatPr defaultColWidth="8.85546875" defaultRowHeight="15" x14ac:dyDescent="0.25"/>
  <cols>
    <col min="1" max="1" width="4.28515625" style="29" customWidth="1"/>
    <col min="2" max="2" width="4.140625" style="29" customWidth="1"/>
    <col min="3" max="3" width="4.7109375" style="29" customWidth="1"/>
    <col min="4" max="4" width="4.85546875" style="29" customWidth="1"/>
    <col min="5" max="5" width="6" style="29" customWidth="1"/>
    <col min="6" max="6" width="25.7109375" style="29" customWidth="1"/>
    <col min="7" max="7" width="23.5703125" style="29" customWidth="1"/>
    <col min="8" max="8" width="8.85546875" style="29"/>
    <col min="9" max="9" width="9.7109375" style="29" customWidth="1"/>
    <col min="10" max="10" width="13.42578125" style="29" hidden="1" customWidth="1"/>
    <col min="11" max="11" width="12.5703125" style="29" customWidth="1"/>
    <col min="12" max="12" width="8.85546875" style="29"/>
    <col min="13" max="13" width="0" style="29" hidden="1" customWidth="1"/>
    <col min="14" max="16384" width="8.85546875" style="29"/>
  </cols>
  <sheetData>
    <row r="1" spans="1:13" s="30" customFormat="1" x14ac:dyDescent="0.25">
      <c r="A1" s="30" t="s">
        <v>759</v>
      </c>
    </row>
    <row r="3" spans="1:13" x14ac:dyDescent="0.25">
      <c r="A3" s="29" t="s">
        <v>617</v>
      </c>
    </row>
    <row r="5" spans="1:13" ht="67.150000000000006" customHeight="1" x14ac:dyDescent="0.25">
      <c r="A5" s="412" t="s">
        <v>0</v>
      </c>
      <c r="B5" s="412"/>
      <c r="C5" s="412"/>
      <c r="D5" s="412"/>
      <c r="E5" s="401" t="s">
        <v>11</v>
      </c>
      <c r="F5" s="412" t="s">
        <v>12</v>
      </c>
      <c r="G5" s="412" t="s">
        <v>13</v>
      </c>
      <c r="H5" s="412" t="s">
        <v>14</v>
      </c>
      <c r="I5" s="412" t="s">
        <v>15</v>
      </c>
      <c r="J5" s="412" t="s">
        <v>16</v>
      </c>
      <c r="K5" s="412" t="s">
        <v>17</v>
      </c>
      <c r="L5" s="412" t="s">
        <v>18</v>
      </c>
      <c r="M5" s="412" t="s">
        <v>19</v>
      </c>
    </row>
    <row r="6" spans="1:13" ht="18.600000000000001" customHeight="1" x14ac:dyDescent="0.25">
      <c r="A6" s="31" t="s">
        <v>1</v>
      </c>
      <c r="B6" s="31" t="s">
        <v>2</v>
      </c>
      <c r="C6" s="31" t="s">
        <v>9</v>
      </c>
      <c r="D6" s="31" t="s">
        <v>10</v>
      </c>
      <c r="E6" s="401"/>
      <c r="F6" s="412"/>
      <c r="G6" s="412"/>
      <c r="H6" s="412"/>
      <c r="I6" s="412"/>
      <c r="J6" s="412"/>
      <c r="K6" s="412"/>
      <c r="L6" s="412"/>
      <c r="M6" s="412"/>
    </row>
    <row r="7" spans="1:13" s="30" customFormat="1" x14ac:dyDescent="0.25">
      <c r="A7" s="4" t="s">
        <v>60</v>
      </c>
      <c r="B7" s="4" t="s">
        <v>61</v>
      </c>
      <c r="C7" s="108"/>
      <c r="D7" s="108"/>
      <c r="E7" s="108"/>
      <c r="F7" s="420" t="s">
        <v>64</v>
      </c>
      <c r="G7" s="421"/>
      <c r="H7" s="422"/>
      <c r="I7" s="108"/>
      <c r="J7" s="108"/>
      <c r="K7" s="108"/>
      <c r="L7" s="108"/>
      <c r="M7" s="108"/>
    </row>
    <row r="8" spans="1:13" ht="38.450000000000003" hidden="1" customHeight="1" x14ac:dyDescent="0.3">
      <c r="A8" s="131" t="s">
        <v>60</v>
      </c>
      <c r="B8" s="131" t="s">
        <v>61</v>
      </c>
      <c r="C8" s="31"/>
      <c r="D8" s="31"/>
      <c r="E8" s="31">
        <v>995</v>
      </c>
      <c r="F8" s="406" t="s">
        <v>77</v>
      </c>
      <c r="G8" s="237" t="s">
        <v>78</v>
      </c>
      <c r="H8" s="8" t="s">
        <v>80</v>
      </c>
      <c r="I8" s="31">
        <v>4150</v>
      </c>
      <c r="J8" s="31"/>
      <c r="K8" s="31">
        <v>4155</v>
      </c>
      <c r="L8" s="32">
        <f>K8*100/I8</f>
        <v>100.12048192771084</v>
      </c>
      <c r="M8" s="31" t="e">
        <f>K8*100/J8</f>
        <v>#DIV/0!</v>
      </c>
    </row>
    <row r="9" spans="1:13" ht="33" hidden="1" customHeight="1" x14ac:dyDescent="0.3">
      <c r="A9" s="31"/>
      <c r="B9" s="31"/>
      <c r="C9" s="31"/>
      <c r="D9" s="31"/>
      <c r="E9" s="31"/>
      <c r="F9" s="423" t="s">
        <v>610</v>
      </c>
      <c r="G9" s="241" t="s">
        <v>79</v>
      </c>
      <c r="H9" s="26" t="s">
        <v>81</v>
      </c>
      <c r="I9" s="31">
        <v>267288.59999999998</v>
      </c>
      <c r="J9" s="31"/>
      <c r="K9" s="31">
        <v>260637.5</v>
      </c>
      <c r="L9" s="32">
        <f t="shared" ref="L9:L34" si="0">K9*100/I9</f>
        <v>97.511640975335283</v>
      </c>
      <c r="M9" s="31" t="e">
        <f t="shared" ref="M9:M32" si="1">K9*100/J9</f>
        <v>#DIV/0!</v>
      </c>
    </row>
    <row r="10" spans="1:13" ht="14.45" customHeight="1" x14ac:dyDescent="0.25">
      <c r="A10" s="131" t="s">
        <v>60</v>
      </c>
      <c r="B10" s="131" t="s">
        <v>61</v>
      </c>
      <c r="C10" s="31"/>
      <c r="D10" s="31"/>
      <c r="E10" s="31">
        <v>995</v>
      </c>
      <c r="F10" s="413" t="s">
        <v>630</v>
      </c>
      <c r="G10" s="413" t="s">
        <v>568</v>
      </c>
      <c r="H10" s="415" t="s">
        <v>80</v>
      </c>
      <c r="I10" s="402">
        <v>933</v>
      </c>
      <c r="J10" s="402"/>
      <c r="K10" s="402">
        <v>924</v>
      </c>
      <c r="L10" s="404">
        <f t="shared" si="0"/>
        <v>99.035369774919616</v>
      </c>
      <c r="M10" s="402"/>
    </row>
    <row r="11" spans="1:13" ht="44.45" hidden="1" customHeight="1" x14ac:dyDescent="0.3">
      <c r="A11" s="131" t="s">
        <v>60</v>
      </c>
      <c r="B11" s="131" t="s">
        <v>61</v>
      </c>
      <c r="C11" s="31"/>
      <c r="D11" s="31"/>
      <c r="E11" s="31">
        <v>995</v>
      </c>
      <c r="F11" s="426"/>
      <c r="G11" s="414"/>
      <c r="H11" s="416"/>
      <c r="I11" s="403"/>
      <c r="J11" s="403"/>
      <c r="K11" s="403"/>
      <c r="L11" s="405"/>
      <c r="M11" s="403"/>
    </row>
    <row r="12" spans="1:13" ht="43.15" customHeight="1" x14ac:dyDescent="0.25">
      <c r="A12" s="131"/>
      <c r="B12" s="131"/>
      <c r="C12" s="31"/>
      <c r="D12" s="31"/>
      <c r="E12" s="31"/>
      <c r="F12" s="414"/>
      <c r="G12" s="240" t="s">
        <v>79</v>
      </c>
      <c r="H12" s="242" t="s">
        <v>81</v>
      </c>
      <c r="I12" s="239">
        <v>87842.9</v>
      </c>
      <c r="J12" s="402"/>
      <c r="K12" s="236">
        <v>86162.7</v>
      </c>
      <c r="L12" s="236">
        <f t="shared" ref="L12:L13" si="2">K12*100/I12</f>
        <v>98.087267155342104</v>
      </c>
      <c r="M12" s="402"/>
    </row>
    <row r="13" spans="1:13" ht="14.45" customHeight="1" x14ac:dyDescent="0.25">
      <c r="A13" s="131"/>
      <c r="B13" s="131"/>
      <c r="C13" s="31"/>
      <c r="D13" s="31"/>
      <c r="E13" s="31"/>
      <c r="F13" s="413" t="s">
        <v>631</v>
      </c>
      <c r="G13" s="413" t="s">
        <v>568</v>
      </c>
      <c r="H13" s="415" t="s">
        <v>80</v>
      </c>
      <c r="I13" s="239">
        <v>2626</v>
      </c>
      <c r="J13" s="411"/>
      <c r="K13" s="402">
        <v>2606</v>
      </c>
      <c r="L13" s="404">
        <f t="shared" si="2"/>
        <v>99.238385376999233</v>
      </c>
      <c r="M13" s="411"/>
    </row>
    <row r="14" spans="1:13" ht="44.45" hidden="1" customHeight="1" x14ac:dyDescent="0.3">
      <c r="A14" s="131"/>
      <c r="B14" s="131"/>
      <c r="C14" s="31"/>
      <c r="D14" s="31"/>
      <c r="E14" s="31"/>
      <c r="F14" s="426"/>
      <c r="G14" s="414"/>
      <c r="H14" s="416"/>
      <c r="I14" s="239"/>
      <c r="J14" s="411"/>
      <c r="K14" s="403"/>
      <c r="L14" s="405"/>
      <c r="M14" s="411"/>
    </row>
    <row r="15" spans="1:13" ht="43.15" customHeight="1" x14ac:dyDescent="0.25">
      <c r="A15" s="131"/>
      <c r="B15" s="131"/>
      <c r="C15" s="31"/>
      <c r="D15" s="31"/>
      <c r="E15" s="31"/>
      <c r="F15" s="414"/>
      <c r="G15" s="240" t="s">
        <v>79</v>
      </c>
      <c r="H15" s="242" t="s">
        <v>81</v>
      </c>
      <c r="I15" s="239">
        <v>227785.9</v>
      </c>
      <c r="J15" s="403"/>
      <c r="K15" s="236">
        <v>233344.3</v>
      </c>
      <c r="L15" s="236">
        <f t="shared" ref="L15:L19" si="3">K15*100/I15</f>
        <v>102.44018615726435</v>
      </c>
      <c r="M15" s="403"/>
    </row>
    <row r="16" spans="1:13" ht="18.600000000000001" customHeight="1" x14ac:dyDescent="0.25">
      <c r="A16" s="166"/>
      <c r="B16" s="166"/>
      <c r="C16" s="31"/>
      <c r="D16" s="31"/>
      <c r="E16" s="31"/>
      <c r="F16" s="417" t="s">
        <v>632</v>
      </c>
      <c r="G16" s="167" t="s">
        <v>568</v>
      </c>
      <c r="H16" s="242" t="s">
        <v>80</v>
      </c>
      <c r="I16" s="312">
        <f t="shared" ref="I16:J16" si="4">I10</f>
        <v>933</v>
      </c>
      <c r="J16" s="236">
        <f t="shared" si="4"/>
        <v>0</v>
      </c>
      <c r="K16" s="236">
        <f>K10</f>
        <v>924</v>
      </c>
      <c r="L16" s="236">
        <f t="shared" si="3"/>
        <v>99.035369774919616</v>
      </c>
      <c r="M16" s="235"/>
    </row>
    <row r="17" spans="1:13" ht="43.15" customHeight="1" x14ac:dyDescent="0.25">
      <c r="A17" s="166"/>
      <c r="B17" s="166"/>
      <c r="C17" s="31"/>
      <c r="D17" s="31"/>
      <c r="E17" s="31"/>
      <c r="F17" s="418"/>
      <c r="G17" s="240" t="s">
        <v>79</v>
      </c>
      <c r="H17" s="242" t="s">
        <v>81</v>
      </c>
      <c r="I17" s="239">
        <v>32285.8</v>
      </c>
      <c r="J17" s="235"/>
      <c r="K17" s="236">
        <v>31666.6</v>
      </c>
      <c r="L17" s="236">
        <f t="shared" si="3"/>
        <v>98.082128985498272</v>
      </c>
      <c r="M17" s="235"/>
    </row>
    <row r="18" spans="1:13" ht="18" customHeight="1" x14ac:dyDescent="0.25">
      <c r="A18" s="166"/>
      <c r="B18" s="166"/>
      <c r="C18" s="31"/>
      <c r="D18" s="31"/>
      <c r="E18" s="31"/>
      <c r="F18" s="417" t="s">
        <v>633</v>
      </c>
      <c r="G18" s="167" t="s">
        <v>568</v>
      </c>
      <c r="H18" s="242" t="s">
        <v>80</v>
      </c>
      <c r="I18" s="312">
        <f t="shared" ref="I18:J18" si="5">I13</f>
        <v>2626</v>
      </c>
      <c r="J18" s="236">
        <f t="shared" si="5"/>
        <v>0</v>
      </c>
      <c r="K18" s="236">
        <f>K13</f>
        <v>2606</v>
      </c>
      <c r="L18" s="236">
        <f t="shared" si="3"/>
        <v>99.238385376999233</v>
      </c>
      <c r="M18" s="235"/>
    </row>
    <row r="19" spans="1:13" ht="43.15" customHeight="1" x14ac:dyDescent="0.25">
      <c r="A19" s="166"/>
      <c r="B19" s="166"/>
      <c r="C19" s="31"/>
      <c r="D19" s="31"/>
      <c r="E19" s="31"/>
      <c r="F19" s="418"/>
      <c r="G19" s="240" t="s">
        <v>79</v>
      </c>
      <c r="H19" s="242" t="s">
        <v>81</v>
      </c>
      <c r="I19" s="239">
        <v>80763.8</v>
      </c>
      <c r="J19" s="235"/>
      <c r="K19" s="236">
        <v>79166.2</v>
      </c>
      <c r="L19" s="236">
        <f t="shared" si="3"/>
        <v>98.021886043004415</v>
      </c>
      <c r="M19" s="235"/>
    </row>
    <row r="20" spans="1:13" x14ac:dyDescent="0.25">
      <c r="A20" s="28" t="s">
        <v>60</v>
      </c>
      <c r="B20" s="28" t="s">
        <v>66</v>
      </c>
      <c r="C20" s="31"/>
      <c r="D20" s="31"/>
      <c r="E20" s="31"/>
      <c r="F20" s="420" t="s">
        <v>69</v>
      </c>
      <c r="G20" s="422"/>
      <c r="H20" s="31"/>
      <c r="I20" s="31"/>
      <c r="J20" s="31"/>
      <c r="K20" s="31"/>
      <c r="L20" s="32"/>
      <c r="M20" s="31"/>
    </row>
    <row r="21" spans="1:13" ht="14.45" hidden="1" x14ac:dyDescent="0.3">
      <c r="A21" s="131" t="s">
        <v>60</v>
      </c>
      <c r="B21" s="131" t="s">
        <v>66</v>
      </c>
      <c r="C21" s="31">
        <v>1</v>
      </c>
      <c r="D21" s="31"/>
      <c r="E21" s="31">
        <v>995</v>
      </c>
      <c r="F21" s="406" t="s">
        <v>82</v>
      </c>
      <c r="G21" s="237" t="s">
        <v>83</v>
      </c>
      <c r="H21" s="8" t="s">
        <v>80</v>
      </c>
      <c r="I21" s="31"/>
      <c r="J21" s="31"/>
      <c r="K21" s="31">
        <f>5880+88</f>
        <v>5968</v>
      </c>
      <c r="L21" s="32" t="e">
        <f t="shared" si="0"/>
        <v>#DIV/0!</v>
      </c>
      <c r="M21" s="31" t="e">
        <f t="shared" si="1"/>
        <v>#DIV/0!</v>
      </c>
    </row>
    <row r="22" spans="1:13" ht="63" hidden="1" customHeight="1" x14ac:dyDescent="0.3">
      <c r="A22" s="31"/>
      <c r="B22" s="31"/>
      <c r="C22" s="31"/>
      <c r="D22" s="31"/>
      <c r="E22" s="31"/>
      <c r="F22" s="423" t="s">
        <v>610</v>
      </c>
      <c r="G22" s="241" t="s">
        <v>79</v>
      </c>
      <c r="H22" s="26" t="s">
        <v>81</v>
      </c>
      <c r="I22" s="31"/>
      <c r="J22" s="31"/>
      <c r="K22" s="31">
        <f>196804.9+13906.9</f>
        <v>210711.8</v>
      </c>
      <c r="L22" s="32" t="e">
        <f t="shared" si="0"/>
        <v>#DIV/0!</v>
      </c>
      <c r="M22" s="31" t="e">
        <f t="shared" si="1"/>
        <v>#DIV/0!</v>
      </c>
    </row>
    <row r="23" spans="1:13" ht="26.45" customHeight="1" x14ac:dyDescent="0.25">
      <c r="A23" s="131" t="s">
        <v>60</v>
      </c>
      <c r="B23" s="131" t="s">
        <v>66</v>
      </c>
      <c r="C23" s="31"/>
      <c r="D23" s="31"/>
      <c r="E23" s="31">
        <v>995</v>
      </c>
      <c r="F23" s="408" t="s">
        <v>634</v>
      </c>
      <c r="G23" s="424" t="s">
        <v>83</v>
      </c>
      <c r="H23" s="425" t="s">
        <v>80</v>
      </c>
      <c r="I23" s="401">
        <v>2905</v>
      </c>
      <c r="J23" s="402"/>
      <c r="K23" s="402">
        <v>2901</v>
      </c>
      <c r="L23" s="404">
        <f>K23*100/I23</f>
        <v>99.862306368330465</v>
      </c>
      <c r="M23" s="402"/>
    </row>
    <row r="24" spans="1:13" ht="63" hidden="1" customHeight="1" x14ac:dyDescent="0.3">
      <c r="A24" s="131" t="s">
        <v>60</v>
      </c>
      <c r="B24" s="131" t="s">
        <v>66</v>
      </c>
      <c r="C24" s="31"/>
      <c r="D24" s="31"/>
      <c r="E24" s="31">
        <v>995</v>
      </c>
      <c r="F24" s="409"/>
      <c r="G24" s="424"/>
      <c r="H24" s="425"/>
      <c r="I24" s="401"/>
      <c r="J24" s="403"/>
      <c r="K24" s="403"/>
      <c r="L24" s="405"/>
      <c r="M24" s="403"/>
    </row>
    <row r="25" spans="1:13" ht="31.9" customHeight="1" x14ac:dyDescent="0.25">
      <c r="A25" s="131"/>
      <c r="B25" s="131"/>
      <c r="C25" s="31"/>
      <c r="D25" s="31"/>
      <c r="E25" s="31"/>
      <c r="F25" s="410"/>
      <c r="G25" s="27" t="s">
        <v>79</v>
      </c>
      <c r="H25" s="242" t="s">
        <v>81</v>
      </c>
      <c r="I25" s="31">
        <v>149636.4</v>
      </c>
      <c r="J25" s="31"/>
      <c r="K25" s="32">
        <v>146703.79999999999</v>
      </c>
      <c r="L25" s="32">
        <f>K25*100/I25</f>
        <v>98.040182736286084</v>
      </c>
      <c r="M25" s="31"/>
    </row>
    <row r="26" spans="1:13" ht="14.45" customHeight="1" x14ac:dyDescent="0.25">
      <c r="A26" s="131"/>
      <c r="B26" s="131"/>
      <c r="C26" s="31"/>
      <c r="D26" s="31"/>
      <c r="E26" s="31"/>
      <c r="F26" s="408" t="s">
        <v>635</v>
      </c>
      <c r="G26" s="27" t="s">
        <v>169</v>
      </c>
      <c r="H26" s="242" t="s">
        <v>80</v>
      </c>
      <c r="I26" s="31">
        <v>3410</v>
      </c>
      <c r="J26" s="31"/>
      <c r="K26" s="31">
        <v>3421</v>
      </c>
      <c r="L26" s="32">
        <f t="shared" ref="L26:L29" si="6">K26*100/I26</f>
        <v>100.3225806451613</v>
      </c>
      <c r="M26" s="31"/>
    </row>
    <row r="27" spans="1:13" ht="57" customHeight="1" x14ac:dyDescent="0.25">
      <c r="A27" s="109"/>
      <c r="B27" s="109"/>
      <c r="C27" s="31"/>
      <c r="D27" s="31"/>
      <c r="E27" s="31"/>
      <c r="F27" s="410"/>
      <c r="G27" s="27" t="s">
        <v>79</v>
      </c>
      <c r="H27" s="242" t="s">
        <v>81</v>
      </c>
      <c r="I27" s="31">
        <v>176356.6</v>
      </c>
      <c r="J27" s="31"/>
      <c r="K27" s="31">
        <v>172905.9</v>
      </c>
      <c r="L27" s="32">
        <f t="shared" si="6"/>
        <v>98.043339461069223</v>
      </c>
      <c r="M27" s="31"/>
    </row>
    <row r="28" spans="1:13" ht="17.45" customHeight="1" x14ac:dyDescent="0.25">
      <c r="A28" s="109"/>
      <c r="B28" s="109"/>
      <c r="C28" s="31"/>
      <c r="D28" s="31"/>
      <c r="E28" s="31"/>
      <c r="F28" s="408" t="s">
        <v>636</v>
      </c>
      <c r="G28" s="27" t="s">
        <v>169</v>
      </c>
      <c r="H28" s="242" t="s">
        <v>80</v>
      </c>
      <c r="I28" s="31">
        <v>410</v>
      </c>
      <c r="J28" s="31"/>
      <c r="K28" s="31">
        <v>407</v>
      </c>
      <c r="L28" s="32">
        <f t="shared" si="6"/>
        <v>99.268292682926827</v>
      </c>
      <c r="M28" s="31"/>
    </row>
    <row r="29" spans="1:13" ht="49.9" customHeight="1" x14ac:dyDescent="0.25">
      <c r="A29" s="109"/>
      <c r="B29" s="109"/>
      <c r="C29" s="31"/>
      <c r="D29" s="31"/>
      <c r="E29" s="31"/>
      <c r="F29" s="419"/>
      <c r="G29" s="27" t="s">
        <v>79</v>
      </c>
      <c r="H29" s="242" t="s">
        <v>81</v>
      </c>
      <c r="I29" s="31">
        <v>20707.8</v>
      </c>
      <c r="J29" s="31"/>
      <c r="K29" s="31">
        <v>20306.8</v>
      </c>
      <c r="L29" s="32">
        <f t="shared" si="6"/>
        <v>98.063531616106019</v>
      </c>
      <c r="M29" s="31"/>
    </row>
    <row r="30" spans="1:13" x14ac:dyDescent="0.25">
      <c r="A30" s="4" t="s">
        <v>60</v>
      </c>
      <c r="B30" s="4" t="s">
        <v>70</v>
      </c>
      <c r="C30" s="31"/>
      <c r="D30" s="31"/>
      <c r="E30" s="31"/>
      <c r="F30" s="420" t="s">
        <v>72</v>
      </c>
      <c r="G30" s="422"/>
      <c r="H30" s="31"/>
      <c r="I30" s="31"/>
      <c r="J30" s="31"/>
      <c r="K30" s="31"/>
      <c r="L30" s="32"/>
      <c r="M30" s="31"/>
    </row>
    <row r="31" spans="1:13" ht="14.45" hidden="1" x14ac:dyDescent="0.3">
      <c r="A31" s="131" t="s">
        <v>60</v>
      </c>
      <c r="B31" s="131" t="s">
        <v>70</v>
      </c>
      <c r="C31" s="31"/>
      <c r="D31" s="31"/>
      <c r="E31" s="31">
        <v>995</v>
      </c>
      <c r="F31" s="406" t="s">
        <v>84</v>
      </c>
      <c r="G31" s="237" t="s">
        <v>83</v>
      </c>
      <c r="H31" s="8" t="s">
        <v>80</v>
      </c>
      <c r="I31" s="31"/>
      <c r="J31" s="31"/>
      <c r="K31" s="31"/>
      <c r="L31" s="32" t="e">
        <f t="shared" si="0"/>
        <v>#DIV/0!</v>
      </c>
      <c r="M31" s="31" t="e">
        <f t="shared" si="1"/>
        <v>#DIV/0!</v>
      </c>
    </row>
    <row r="32" spans="1:13" ht="75" hidden="1" customHeight="1" x14ac:dyDescent="0.3">
      <c r="A32" s="31"/>
      <c r="B32" s="31"/>
      <c r="C32" s="31"/>
      <c r="D32" s="31"/>
      <c r="E32" s="31"/>
      <c r="F32" s="407"/>
      <c r="G32" s="237" t="s">
        <v>79</v>
      </c>
      <c r="H32" s="8" t="s">
        <v>81</v>
      </c>
      <c r="I32" s="31"/>
      <c r="J32" s="31"/>
      <c r="K32" s="31"/>
      <c r="L32" s="32" t="e">
        <f t="shared" si="0"/>
        <v>#DIV/0!</v>
      </c>
      <c r="M32" s="31" t="e">
        <f t="shared" si="1"/>
        <v>#DIV/0!</v>
      </c>
    </row>
    <row r="33" spans="1:13" ht="71.45" customHeight="1" x14ac:dyDescent="0.25">
      <c r="A33" s="131" t="s">
        <v>60</v>
      </c>
      <c r="B33" s="131" t="s">
        <v>70</v>
      </c>
      <c r="C33" s="31"/>
      <c r="D33" s="31"/>
      <c r="E33" s="31">
        <v>995</v>
      </c>
      <c r="F33" s="87" t="s">
        <v>637</v>
      </c>
      <c r="G33" s="238" t="s">
        <v>546</v>
      </c>
      <c r="H33" s="88" t="s">
        <v>547</v>
      </c>
      <c r="I33" s="31">
        <v>616239</v>
      </c>
      <c r="J33" s="31"/>
      <c r="K33" s="31">
        <v>612968</v>
      </c>
      <c r="L33" s="32">
        <f t="shared" si="0"/>
        <v>99.46919945021331</v>
      </c>
      <c r="M33" s="31"/>
    </row>
    <row r="34" spans="1:13" ht="37.15" customHeight="1" x14ac:dyDescent="0.25">
      <c r="A34" s="109"/>
      <c r="B34" s="109"/>
      <c r="C34" s="31"/>
      <c r="D34" s="31"/>
      <c r="E34" s="31"/>
      <c r="F34" s="89"/>
      <c r="G34" s="237" t="s">
        <v>79</v>
      </c>
      <c r="H34" s="8" t="s">
        <v>81</v>
      </c>
      <c r="I34" s="31">
        <v>45774.5</v>
      </c>
      <c r="J34" s="31"/>
      <c r="K34" s="32">
        <v>44743.1</v>
      </c>
      <c r="L34" s="32">
        <f t="shared" si="0"/>
        <v>97.746780412675179</v>
      </c>
      <c r="M34" s="31"/>
    </row>
    <row r="35" spans="1:13" ht="65.25" customHeight="1" x14ac:dyDescent="0.25">
      <c r="A35" s="131" t="s">
        <v>60</v>
      </c>
      <c r="B35" s="131" t="s">
        <v>70</v>
      </c>
      <c r="C35" s="31"/>
      <c r="D35" s="31"/>
      <c r="E35" s="31">
        <v>995</v>
      </c>
      <c r="F35" s="87" t="s">
        <v>638</v>
      </c>
      <c r="G35" s="238" t="s">
        <v>546</v>
      </c>
      <c r="H35" s="88" t="s">
        <v>547</v>
      </c>
      <c r="I35" s="31">
        <v>275000</v>
      </c>
      <c r="J35" s="31"/>
      <c r="K35" s="31">
        <v>275816</v>
      </c>
      <c r="L35" s="32">
        <f t="shared" ref="L35:L52" si="7">K35*100/I35</f>
        <v>100.29672727272727</v>
      </c>
      <c r="M35" s="31"/>
    </row>
    <row r="36" spans="1:13" ht="37.15" customHeight="1" x14ac:dyDescent="0.25">
      <c r="A36" s="109"/>
      <c r="B36" s="109"/>
      <c r="C36" s="31"/>
      <c r="D36" s="31"/>
      <c r="E36" s="31"/>
      <c r="F36" s="89"/>
      <c r="G36" s="237" t="s">
        <v>79</v>
      </c>
      <c r="H36" s="8" t="s">
        <v>81</v>
      </c>
      <c r="I36" s="31">
        <v>16975.3</v>
      </c>
      <c r="J36" s="31"/>
      <c r="K36" s="32">
        <v>16606.2</v>
      </c>
      <c r="L36" s="32">
        <f t="shared" si="7"/>
        <v>97.825664347610939</v>
      </c>
      <c r="M36" s="31"/>
    </row>
    <row r="37" spans="1:13" ht="14.45" customHeight="1" x14ac:dyDescent="0.25">
      <c r="A37" s="109"/>
      <c r="B37" s="109"/>
      <c r="C37" s="31"/>
      <c r="D37" s="31"/>
      <c r="E37" s="31">
        <v>996</v>
      </c>
      <c r="F37" s="399" t="s">
        <v>639</v>
      </c>
      <c r="G37" s="27" t="s">
        <v>83</v>
      </c>
      <c r="H37" s="242" t="s">
        <v>80</v>
      </c>
      <c r="I37" s="31">
        <v>205</v>
      </c>
      <c r="J37" s="31"/>
      <c r="K37" s="313">
        <v>205</v>
      </c>
      <c r="L37" s="32">
        <f t="shared" si="7"/>
        <v>100</v>
      </c>
      <c r="M37" s="31"/>
    </row>
    <row r="38" spans="1:13" ht="37.15" customHeight="1" x14ac:dyDescent="0.25">
      <c r="A38" s="109"/>
      <c r="B38" s="109"/>
      <c r="C38" s="31"/>
      <c r="D38" s="31"/>
      <c r="E38" s="31"/>
      <c r="F38" s="400"/>
      <c r="G38" s="27" t="s">
        <v>79</v>
      </c>
      <c r="H38" s="242" t="s">
        <v>81</v>
      </c>
      <c r="I38" s="31">
        <v>5752</v>
      </c>
      <c r="J38" s="31"/>
      <c r="K38" s="32">
        <v>5597</v>
      </c>
      <c r="L38" s="32">
        <f t="shared" si="7"/>
        <v>97.305285118219743</v>
      </c>
      <c r="M38" s="31"/>
    </row>
    <row r="39" spans="1:13" ht="14.45" customHeight="1" x14ac:dyDescent="0.25">
      <c r="A39" s="109"/>
      <c r="B39" s="109"/>
      <c r="C39" s="31"/>
      <c r="D39" s="31"/>
      <c r="E39" s="31"/>
      <c r="F39" s="399" t="s">
        <v>640</v>
      </c>
      <c r="G39" s="27" t="s">
        <v>83</v>
      </c>
      <c r="H39" s="242" t="s">
        <v>80</v>
      </c>
      <c r="I39" s="31">
        <v>61</v>
      </c>
      <c r="J39" s="31"/>
      <c r="K39" s="313">
        <v>58</v>
      </c>
      <c r="L39" s="32">
        <f t="shared" si="7"/>
        <v>95.081967213114751</v>
      </c>
      <c r="M39" s="31"/>
    </row>
    <row r="40" spans="1:13" ht="37.15" customHeight="1" x14ac:dyDescent="0.25">
      <c r="A40" s="109"/>
      <c r="B40" s="109"/>
      <c r="C40" s="31"/>
      <c r="D40" s="31"/>
      <c r="E40" s="31"/>
      <c r="F40" s="400"/>
      <c r="G40" s="27" t="s">
        <v>79</v>
      </c>
      <c r="H40" s="242" t="s">
        <v>81</v>
      </c>
      <c r="I40" s="31">
        <v>2662</v>
      </c>
      <c r="J40" s="31"/>
      <c r="K40" s="32">
        <v>2511</v>
      </c>
      <c r="L40" s="32">
        <f t="shared" si="7"/>
        <v>94.327573253193094</v>
      </c>
      <c r="M40" s="31"/>
    </row>
    <row r="41" spans="1:13" ht="13.9" customHeight="1" x14ac:dyDescent="0.25">
      <c r="A41" s="109"/>
      <c r="B41" s="109"/>
      <c r="C41" s="31"/>
      <c r="D41" s="31"/>
      <c r="E41" s="31"/>
      <c r="F41" s="397" t="s">
        <v>641</v>
      </c>
      <c r="G41" s="27" t="s">
        <v>83</v>
      </c>
      <c r="H41" s="242" t="s">
        <v>80</v>
      </c>
      <c r="I41" s="31">
        <v>65</v>
      </c>
      <c r="J41" s="31"/>
      <c r="K41" s="313">
        <v>64</v>
      </c>
      <c r="L41" s="32">
        <f t="shared" si="7"/>
        <v>98.461538461538467</v>
      </c>
      <c r="M41" s="31"/>
    </row>
    <row r="42" spans="1:13" ht="37.15" customHeight="1" x14ac:dyDescent="0.25">
      <c r="A42" s="109"/>
      <c r="B42" s="109"/>
      <c r="C42" s="31"/>
      <c r="D42" s="31"/>
      <c r="E42" s="31"/>
      <c r="F42" s="398"/>
      <c r="G42" s="27" t="s">
        <v>79</v>
      </c>
      <c r="H42" s="242" t="s">
        <v>81</v>
      </c>
      <c r="I42" s="31">
        <v>2837</v>
      </c>
      <c r="J42" s="31"/>
      <c r="K42" s="32">
        <v>2771</v>
      </c>
      <c r="L42" s="32">
        <f t="shared" si="7"/>
        <v>97.673598872047933</v>
      </c>
      <c r="M42" s="31"/>
    </row>
    <row r="43" spans="1:13" ht="13.9" customHeight="1" x14ac:dyDescent="0.25">
      <c r="A43" s="109"/>
      <c r="B43" s="109"/>
      <c r="C43" s="31"/>
      <c r="D43" s="31"/>
      <c r="E43" s="31"/>
      <c r="F43" s="397" t="s">
        <v>642</v>
      </c>
      <c r="G43" s="27" t="s">
        <v>83</v>
      </c>
      <c r="H43" s="242" t="s">
        <v>80</v>
      </c>
      <c r="I43" s="31">
        <v>15</v>
      </c>
      <c r="J43" s="31"/>
      <c r="K43" s="313">
        <v>15</v>
      </c>
      <c r="L43" s="32">
        <f t="shared" si="7"/>
        <v>100</v>
      </c>
      <c r="M43" s="31"/>
    </row>
    <row r="44" spans="1:13" ht="37.15" customHeight="1" x14ac:dyDescent="0.25">
      <c r="A44" s="109"/>
      <c r="B44" s="109"/>
      <c r="C44" s="31"/>
      <c r="D44" s="31"/>
      <c r="E44" s="31"/>
      <c r="F44" s="398"/>
      <c r="G44" s="27" t="s">
        <v>79</v>
      </c>
      <c r="H44" s="242" t="s">
        <v>81</v>
      </c>
      <c r="I44" s="31">
        <v>655</v>
      </c>
      <c r="J44" s="31"/>
      <c r="K44" s="32">
        <v>649</v>
      </c>
      <c r="L44" s="32">
        <f t="shared" si="7"/>
        <v>99.083969465648849</v>
      </c>
      <c r="M44" s="31"/>
    </row>
    <row r="45" spans="1:13" ht="12" customHeight="1" x14ac:dyDescent="0.25">
      <c r="A45" s="109"/>
      <c r="B45" s="109"/>
      <c r="C45" s="31"/>
      <c r="D45" s="31"/>
      <c r="E45" s="31"/>
      <c r="F45" s="397" t="s">
        <v>643</v>
      </c>
      <c r="G45" s="27" t="s">
        <v>83</v>
      </c>
      <c r="H45" s="242" t="s">
        <v>80</v>
      </c>
      <c r="I45" s="31">
        <v>82</v>
      </c>
      <c r="J45" s="31"/>
      <c r="K45" s="313">
        <v>81</v>
      </c>
      <c r="L45" s="32">
        <f t="shared" si="7"/>
        <v>98.780487804878049</v>
      </c>
      <c r="M45" s="31"/>
    </row>
    <row r="46" spans="1:13" ht="44.45" customHeight="1" x14ac:dyDescent="0.25">
      <c r="A46" s="109"/>
      <c r="B46" s="109"/>
      <c r="C46" s="31"/>
      <c r="D46" s="31"/>
      <c r="E46" s="31"/>
      <c r="F46" s="398"/>
      <c r="G46" s="27" t="s">
        <v>79</v>
      </c>
      <c r="H46" s="242" t="s">
        <v>81</v>
      </c>
      <c r="I46" s="31">
        <v>3579</v>
      </c>
      <c r="J46" s="31"/>
      <c r="K46" s="32">
        <v>3507</v>
      </c>
      <c r="L46" s="32">
        <f t="shared" si="7"/>
        <v>97.98826487845767</v>
      </c>
      <c r="M46" s="31"/>
    </row>
    <row r="47" spans="1:13" ht="12.6" customHeight="1" x14ac:dyDescent="0.25">
      <c r="A47" s="109"/>
      <c r="B47" s="109"/>
      <c r="C47" s="31"/>
      <c r="D47" s="31"/>
      <c r="E47" s="31"/>
      <c r="F47" s="397" t="s">
        <v>644</v>
      </c>
      <c r="G47" s="27" t="s">
        <v>83</v>
      </c>
      <c r="H47" s="242" t="s">
        <v>80</v>
      </c>
      <c r="I47" s="31">
        <v>100</v>
      </c>
      <c r="J47" s="31"/>
      <c r="K47" s="313">
        <v>97</v>
      </c>
      <c r="L47" s="32">
        <f t="shared" si="7"/>
        <v>97</v>
      </c>
      <c r="M47" s="31"/>
    </row>
    <row r="48" spans="1:13" ht="37.15" customHeight="1" x14ac:dyDescent="0.25">
      <c r="A48" s="109"/>
      <c r="B48" s="109"/>
      <c r="C48" s="31"/>
      <c r="D48" s="31"/>
      <c r="E48" s="31"/>
      <c r="F48" s="398"/>
      <c r="G48" s="27" t="s">
        <v>79</v>
      </c>
      <c r="H48" s="242" t="s">
        <v>81</v>
      </c>
      <c r="I48" s="31">
        <v>4364</v>
      </c>
      <c r="J48" s="31"/>
      <c r="K48" s="32">
        <v>4200</v>
      </c>
      <c r="L48" s="32">
        <f t="shared" si="7"/>
        <v>96.241979835013751</v>
      </c>
      <c r="M48" s="31"/>
    </row>
    <row r="49" spans="1:13" ht="12.6" customHeight="1" x14ac:dyDescent="0.25">
      <c r="A49" s="109"/>
      <c r="B49" s="109"/>
      <c r="C49" s="31"/>
      <c r="D49" s="31"/>
      <c r="E49" s="31"/>
      <c r="F49" s="397" t="s">
        <v>645</v>
      </c>
      <c r="G49" s="27" t="s">
        <v>83</v>
      </c>
      <c r="H49" s="242" t="s">
        <v>80</v>
      </c>
      <c r="I49" s="31">
        <v>110</v>
      </c>
      <c r="J49" s="31"/>
      <c r="K49" s="313">
        <v>109</v>
      </c>
      <c r="L49" s="32">
        <f t="shared" si="7"/>
        <v>99.090909090909093</v>
      </c>
      <c r="M49" s="31"/>
    </row>
    <row r="50" spans="1:13" ht="43.9" customHeight="1" x14ac:dyDescent="0.25">
      <c r="A50" s="109"/>
      <c r="B50" s="109"/>
      <c r="C50" s="31"/>
      <c r="D50" s="31"/>
      <c r="E50" s="31"/>
      <c r="F50" s="398"/>
      <c r="G50" s="27" t="s">
        <v>79</v>
      </c>
      <c r="H50" s="242" t="s">
        <v>81</v>
      </c>
      <c r="I50" s="31">
        <v>4801</v>
      </c>
      <c r="J50" s="31"/>
      <c r="K50" s="32">
        <v>4719</v>
      </c>
      <c r="L50" s="32">
        <f t="shared" si="7"/>
        <v>98.292022495313475</v>
      </c>
      <c r="M50" s="31"/>
    </row>
    <row r="51" spans="1:13" ht="13.9" customHeight="1" x14ac:dyDescent="0.25">
      <c r="A51" s="109"/>
      <c r="B51" s="109"/>
      <c r="C51" s="31"/>
      <c r="D51" s="31"/>
      <c r="E51" s="31"/>
      <c r="F51" s="397" t="s">
        <v>646</v>
      </c>
      <c r="G51" s="27" t="s">
        <v>83</v>
      </c>
      <c r="H51" s="242" t="s">
        <v>80</v>
      </c>
      <c r="I51" s="31">
        <v>67</v>
      </c>
      <c r="J51" s="31"/>
      <c r="K51" s="313">
        <v>66</v>
      </c>
      <c r="L51" s="32">
        <f t="shared" si="7"/>
        <v>98.507462686567166</v>
      </c>
      <c r="M51" s="31"/>
    </row>
    <row r="52" spans="1:13" ht="37.15" customHeight="1" x14ac:dyDescent="0.25">
      <c r="A52" s="109"/>
      <c r="B52" s="109"/>
      <c r="C52" s="31"/>
      <c r="D52" s="31"/>
      <c r="E52" s="31"/>
      <c r="F52" s="398"/>
      <c r="G52" s="27" t="s">
        <v>79</v>
      </c>
      <c r="H52" s="242" t="s">
        <v>81</v>
      </c>
      <c r="I52" s="31">
        <v>2923</v>
      </c>
      <c r="J52" s="31"/>
      <c r="K52" s="32">
        <v>2858</v>
      </c>
      <c r="L52" s="32">
        <f t="shared" si="7"/>
        <v>97.776257269928152</v>
      </c>
      <c r="M52" s="31"/>
    </row>
  </sheetData>
  <mergeCells count="51">
    <mergeCell ref="F51:F52"/>
    <mergeCell ref="F16:F17"/>
    <mergeCell ref="F18:F19"/>
    <mergeCell ref="F28:F29"/>
    <mergeCell ref="F7:H7"/>
    <mergeCell ref="F8:F9"/>
    <mergeCell ref="F20:G20"/>
    <mergeCell ref="F21:F22"/>
    <mergeCell ref="F30:G30"/>
    <mergeCell ref="F26:F27"/>
    <mergeCell ref="G10:G11"/>
    <mergeCell ref="H10:H11"/>
    <mergeCell ref="G23:G24"/>
    <mergeCell ref="H23:H24"/>
    <mergeCell ref="F10:F12"/>
    <mergeCell ref="F13:F15"/>
    <mergeCell ref="G13:G14"/>
    <mergeCell ref="H13:H14"/>
    <mergeCell ref="J5:J6"/>
    <mergeCell ref="K5:K6"/>
    <mergeCell ref="L5:L6"/>
    <mergeCell ref="I10:I11"/>
    <mergeCell ref="J10:J11"/>
    <mergeCell ref="K10:K11"/>
    <mergeCell ref="K13:K14"/>
    <mergeCell ref="M5:M6"/>
    <mergeCell ref="A5:D5"/>
    <mergeCell ref="E5:E6"/>
    <mergeCell ref="F5:F6"/>
    <mergeCell ref="G5:G6"/>
    <mergeCell ref="H5:H6"/>
    <mergeCell ref="I5:I6"/>
    <mergeCell ref="M23:M24"/>
    <mergeCell ref="L10:L11"/>
    <mergeCell ref="M10:M11"/>
    <mergeCell ref="J12:J15"/>
    <mergeCell ref="M12:M15"/>
    <mergeCell ref="L13:L14"/>
    <mergeCell ref="I23:I24"/>
    <mergeCell ref="J23:J24"/>
    <mergeCell ref="K23:K24"/>
    <mergeCell ref="L23:L24"/>
    <mergeCell ref="F31:F32"/>
    <mergeCell ref="F23:F25"/>
    <mergeCell ref="F47:F48"/>
    <mergeCell ref="F49:F50"/>
    <mergeCell ref="F37:F38"/>
    <mergeCell ref="F39:F40"/>
    <mergeCell ref="F41:F42"/>
    <mergeCell ref="F43:F44"/>
    <mergeCell ref="F45:F46"/>
  </mergeCells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topLeftCell="A129" zoomScale="95" zoomScaleNormal="95" workbookViewId="0">
      <selection activeCell="M136" sqref="M136"/>
    </sheetView>
  </sheetViews>
  <sheetFormatPr defaultColWidth="8.85546875" defaultRowHeight="15" x14ac:dyDescent="0.25"/>
  <cols>
    <col min="1" max="1" width="3.7109375" style="139" customWidth="1"/>
    <col min="2" max="2" width="3.28515625" style="139" customWidth="1"/>
    <col min="3" max="3" width="3.85546875" style="139" customWidth="1"/>
    <col min="4" max="4" width="2.5703125" style="139" customWidth="1"/>
    <col min="5" max="5" width="2.85546875" style="139" customWidth="1"/>
    <col min="6" max="6" width="26.7109375" style="139" customWidth="1"/>
    <col min="7" max="7" width="29.42578125" style="139" customWidth="1"/>
    <col min="8" max="8" width="5.140625" style="139" customWidth="1"/>
    <col min="9" max="9" width="3.28515625" style="139" customWidth="1"/>
    <col min="10" max="10" width="3.85546875" style="139" customWidth="1"/>
    <col min="11" max="11" width="10.28515625" style="139" customWidth="1"/>
    <col min="12" max="12" width="5.85546875" style="139" customWidth="1"/>
    <col min="13" max="13" width="13.7109375" style="291" customWidth="1"/>
    <col min="14" max="14" width="11.5703125" style="291" hidden="1" customWidth="1"/>
    <col min="15" max="15" width="12.28515625" style="291" customWidth="1"/>
    <col min="16" max="16" width="9.85546875" style="307" customWidth="1"/>
    <col min="17" max="17" width="0" style="139" hidden="1" customWidth="1"/>
    <col min="18" max="16384" width="8.85546875" style="139"/>
  </cols>
  <sheetData>
    <row r="1" spans="1:17" s="161" customFormat="1" ht="14.25" x14ac:dyDescent="0.2">
      <c r="A1" s="161" t="s">
        <v>20</v>
      </c>
      <c r="M1" s="290"/>
      <c r="N1" s="290"/>
      <c r="O1" s="290"/>
      <c r="P1" s="306"/>
    </row>
    <row r="2" spans="1:17" x14ac:dyDescent="0.25">
      <c r="A2" s="161" t="s">
        <v>760</v>
      </c>
    </row>
    <row r="4" spans="1:17" x14ac:dyDescent="0.25">
      <c r="A4" s="139" t="s">
        <v>620</v>
      </c>
      <c r="M4" s="292">
        <f>M8-M5</f>
        <v>0</v>
      </c>
      <c r="N4" s="292">
        <f t="shared" ref="N4:O4" si="0">N8-N5</f>
        <v>3759835.1999999997</v>
      </c>
      <c r="O4" s="292">
        <f t="shared" si="0"/>
        <v>0</v>
      </c>
    </row>
    <row r="5" spans="1:17" ht="13.9" x14ac:dyDescent="0.25">
      <c r="M5" s="292">
        <v>1063157.8999999999</v>
      </c>
      <c r="N5" s="292"/>
      <c r="O5" s="292">
        <v>1040978.9</v>
      </c>
    </row>
    <row r="6" spans="1:17" ht="39" customHeight="1" x14ac:dyDescent="0.25">
      <c r="A6" s="428" t="s">
        <v>21</v>
      </c>
      <c r="B6" s="428"/>
      <c r="C6" s="428"/>
      <c r="D6" s="428"/>
      <c r="E6" s="428"/>
      <c r="F6" s="427" t="s">
        <v>23</v>
      </c>
      <c r="G6" s="427" t="s">
        <v>36</v>
      </c>
      <c r="H6" s="427" t="s">
        <v>24</v>
      </c>
      <c r="I6" s="427"/>
      <c r="J6" s="427"/>
      <c r="K6" s="427"/>
      <c r="L6" s="427"/>
      <c r="M6" s="429" t="s">
        <v>29</v>
      </c>
      <c r="N6" s="429"/>
      <c r="O6" s="429"/>
      <c r="P6" s="427" t="s">
        <v>33</v>
      </c>
      <c r="Q6" s="427"/>
    </row>
    <row r="7" spans="1:17" ht="27" customHeight="1" x14ac:dyDescent="0.25">
      <c r="A7" s="140" t="s">
        <v>1</v>
      </c>
      <c r="B7" s="140" t="s">
        <v>2</v>
      </c>
      <c r="C7" s="140" t="s">
        <v>9</v>
      </c>
      <c r="D7" s="140" t="s">
        <v>10</v>
      </c>
      <c r="E7" s="140" t="s">
        <v>22</v>
      </c>
      <c r="F7" s="427"/>
      <c r="G7" s="427"/>
      <c r="H7" s="140" t="s">
        <v>11</v>
      </c>
      <c r="I7" s="140" t="s">
        <v>25</v>
      </c>
      <c r="J7" s="140" t="s">
        <v>26</v>
      </c>
      <c r="K7" s="140" t="s">
        <v>27</v>
      </c>
      <c r="L7" s="140" t="s">
        <v>28</v>
      </c>
      <c r="M7" s="293" t="s">
        <v>30</v>
      </c>
      <c r="N7" s="293" t="s">
        <v>31</v>
      </c>
      <c r="O7" s="294" t="s">
        <v>32</v>
      </c>
      <c r="P7" s="308" t="s">
        <v>34</v>
      </c>
      <c r="Q7" s="233" t="s">
        <v>35</v>
      </c>
    </row>
    <row r="8" spans="1:17" ht="21" x14ac:dyDescent="0.25">
      <c r="A8" s="9" t="s">
        <v>60</v>
      </c>
      <c r="B8" s="9"/>
      <c r="C8" s="9"/>
      <c r="D8" s="9"/>
      <c r="E8" s="9"/>
      <c r="F8" s="10" t="s">
        <v>619</v>
      </c>
      <c r="G8" s="10" t="s">
        <v>42</v>
      </c>
      <c r="H8" s="9"/>
      <c r="I8" s="9"/>
      <c r="J8" s="9"/>
      <c r="K8" s="9"/>
      <c r="L8" s="9"/>
      <c r="M8" s="295">
        <f>M12+M37+M73+M92+M112+M130+M135</f>
        <v>1063157.9000000001</v>
      </c>
      <c r="N8" s="295">
        <f>N12+N37+N73+N92+N112+N130+N135</f>
        <v>3759835.1999999997</v>
      </c>
      <c r="O8" s="295">
        <f>O12+O37+O73+O92+O112+O130+O135-0.2</f>
        <v>1040978.9</v>
      </c>
      <c r="P8" s="309">
        <f>O8*100/M8</f>
        <v>97.913856445970993</v>
      </c>
      <c r="Q8" s="163">
        <f>O8/N8*100</f>
        <v>27.686822550094753</v>
      </c>
    </row>
    <row r="9" spans="1:17" ht="31.5" x14ac:dyDescent="0.25">
      <c r="A9" s="9"/>
      <c r="B9" s="9"/>
      <c r="C9" s="9"/>
      <c r="D9" s="9"/>
      <c r="E9" s="9"/>
      <c r="F9" s="10"/>
      <c r="G9" s="11" t="s">
        <v>86</v>
      </c>
      <c r="H9" s="9" t="s">
        <v>87</v>
      </c>
      <c r="I9" s="9"/>
      <c r="J9" s="9"/>
      <c r="K9" s="9"/>
      <c r="L9" s="9"/>
      <c r="M9" s="296">
        <f>M13+M38+M75+M112+M93+M130+M135</f>
        <v>1021180.1</v>
      </c>
      <c r="N9" s="296">
        <f>N13+N38+N75+N112+N93+N130+N135</f>
        <v>3536681.8</v>
      </c>
      <c r="O9" s="296">
        <f>O13+O38+O75+O112+O93+O130+O135-0.2</f>
        <v>1000324.4</v>
      </c>
      <c r="P9" s="309">
        <f t="shared" ref="P9:P124" si="1">O9*100/M9</f>
        <v>97.957686406149122</v>
      </c>
      <c r="Q9" s="163">
        <f t="shared" ref="Q9:Q125" si="2">O9/N9*100</f>
        <v>28.284263515026996</v>
      </c>
    </row>
    <row r="10" spans="1:17" ht="21" x14ac:dyDescent="0.25">
      <c r="A10" s="9"/>
      <c r="B10" s="9"/>
      <c r="C10" s="9"/>
      <c r="D10" s="9"/>
      <c r="E10" s="9"/>
      <c r="F10" s="10"/>
      <c r="G10" s="11" t="s">
        <v>88</v>
      </c>
      <c r="H10" s="9"/>
      <c r="I10" s="9"/>
      <c r="J10" s="9"/>
      <c r="K10" s="9"/>
      <c r="L10" s="9"/>
      <c r="M10" s="296">
        <f>M94+M74</f>
        <v>13866.999999999998</v>
      </c>
      <c r="N10" s="296">
        <f t="shared" ref="N10:O10" si="3">N94+N74</f>
        <v>93628</v>
      </c>
      <c r="O10" s="296">
        <f t="shared" si="3"/>
        <v>13438.4</v>
      </c>
      <c r="P10" s="309">
        <f t="shared" si="1"/>
        <v>96.909208913247284</v>
      </c>
      <c r="Q10" s="163">
        <f t="shared" si="2"/>
        <v>14.352971333361813</v>
      </c>
    </row>
    <row r="11" spans="1:17" ht="42" x14ac:dyDescent="0.25">
      <c r="A11" s="9"/>
      <c r="B11" s="9"/>
      <c r="C11" s="9"/>
      <c r="D11" s="9"/>
      <c r="E11" s="9"/>
      <c r="F11" s="10"/>
      <c r="G11" s="11" t="s">
        <v>89</v>
      </c>
      <c r="H11" s="9" t="s">
        <v>90</v>
      </c>
      <c r="I11" s="9"/>
      <c r="J11" s="9"/>
      <c r="K11" s="9"/>
      <c r="L11" s="9"/>
      <c r="M11" s="296">
        <f>M76+0.1</f>
        <v>28110.899999999998</v>
      </c>
      <c r="N11" s="296">
        <f>N76</f>
        <v>129525.40000000001</v>
      </c>
      <c r="O11" s="296">
        <f>O76</f>
        <v>27216.1</v>
      </c>
      <c r="P11" s="309">
        <f>O11*100/M11</f>
        <v>96.816893091292002</v>
      </c>
      <c r="Q11" s="163">
        <f t="shared" si="2"/>
        <v>21.012172129945167</v>
      </c>
    </row>
    <row r="12" spans="1:17" ht="21" x14ac:dyDescent="0.25">
      <c r="A12" s="9" t="s">
        <v>60</v>
      </c>
      <c r="B12" s="9" t="s">
        <v>61</v>
      </c>
      <c r="C12" s="9"/>
      <c r="D12" s="9"/>
      <c r="E12" s="9"/>
      <c r="F12" s="10" t="s">
        <v>64</v>
      </c>
      <c r="G12" s="11" t="s">
        <v>42</v>
      </c>
      <c r="H12" s="9"/>
      <c r="I12" s="9"/>
      <c r="J12" s="9"/>
      <c r="K12" s="9"/>
      <c r="L12" s="9"/>
      <c r="M12" s="295">
        <f>M13</f>
        <v>459644.30000000005</v>
      </c>
      <c r="N12" s="295">
        <f t="shared" ref="N12:O12" si="4">N13</f>
        <v>1602294.0000000002</v>
      </c>
      <c r="O12" s="295">
        <f t="shared" si="4"/>
        <v>451830.4</v>
      </c>
      <c r="P12" s="309">
        <f t="shared" si="1"/>
        <v>98.300011552411277</v>
      </c>
      <c r="Q12" s="163">
        <f t="shared" si="2"/>
        <v>28.198969727153688</v>
      </c>
    </row>
    <row r="13" spans="1:17" ht="31.5" x14ac:dyDescent="0.25">
      <c r="A13" s="9"/>
      <c r="B13" s="9"/>
      <c r="C13" s="9"/>
      <c r="D13" s="9"/>
      <c r="E13" s="9"/>
      <c r="F13" s="10"/>
      <c r="G13" s="11" t="s">
        <v>86</v>
      </c>
      <c r="H13" s="9" t="s">
        <v>87</v>
      </c>
      <c r="I13" s="9"/>
      <c r="J13" s="9"/>
      <c r="K13" s="9"/>
      <c r="L13" s="9"/>
      <c r="M13" s="296">
        <f>M14+M20+M21+M23+M24+M25+M26+M22+SUM(M27:M34)</f>
        <v>459644.30000000005</v>
      </c>
      <c r="N13" s="296">
        <f t="shared" ref="N13" si="5">N14+N20+N21+N23+N24+N25+N26+N22+SUM(N27:N34)</f>
        <v>1602294.0000000002</v>
      </c>
      <c r="O13" s="296">
        <f>O14+O20+O21+O23+O24+O25+O26+O22+SUM(O27:O34)+0.1</f>
        <v>451830.4</v>
      </c>
      <c r="P13" s="310">
        <f t="shared" si="1"/>
        <v>98.300011552411277</v>
      </c>
      <c r="Q13" s="163">
        <f t="shared" si="2"/>
        <v>28.198969727153688</v>
      </c>
    </row>
    <row r="14" spans="1:17" ht="56.25" x14ac:dyDescent="0.25">
      <c r="A14" s="12" t="s">
        <v>60</v>
      </c>
      <c r="B14" s="12" t="s">
        <v>61</v>
      </c>
      <c r="C14" s="12" t="s">
        <v>91</v>
      </c>
      <c r="D14" s="12"/>
      <c r="E14" s="12"/>
      <c r="F14" s="3" t="s">
        <v>92</v>
      </c>
      <c r="G14" s="13" t="s">
        <v>42</v>
      </c>
      <c r="H14" s="12"/>
      <c r="I14" s="12"/>
      <c r="J14" s="12"/>
      <c r="K14" s="12"/>
      <c r="L14" s="12"/>
      <c r="M14" s="298">
        <f>M15</f>
        <v>450884.60000000003</v>
      </c>
      <c r="N14" s="298">
        <f>N15</f>
        <v>1517875.7000000002</v>
      </c>
      <c r="O14" s="298">
        <f>O15</f>
        <v>443096.9</v>
      </c>
      <c r="P14" s="310">
        <f t="shared" si="1"/>
        <v>98.272795300615712</v>
      </c>
      <c r="Q14" s="164">
        <f t="shared" si="2"/>
        <v>29.19190945609051</v>
      </c>
    </row>
    <row r="15" spans="1:17" ht="33.75" x14ac:dyDescent="0.25">
      <c r="A15" s="12"/>
      <c r="B15" s="12"/>
      <c r="C15" s="12"/>
      <c r="D15" s="12"/>
      <c r="E15" s="12"/>
      <c r="F15" s="3"/>
      <c r="G15" s="3" t="s">
        <v>86</v>
      </c>
      <c r="H15" s="12" t="s">
        <v>87</v>
      </c>
      <c r="I15" s="12"/>
      <c r="J15" s="12"/>
      <c r="K15" s="12"/>
      <c r="L15" s="12"/>
      <c r="M15" s="298">
        <f>SUM(M16:M19)-0.1</f>
        <v>450884.60000000003</v>
      </c>
      <c r="N15" s="298">
        <f t="shared" ref="N15:O15" si="6">SUM(N16:N19)</f>
        <v>1517875.7000000002</v>
      </c>
      <c r="O15" s="298">
        <f t="shared" si="6"/>
        <v>443096.9</v>
      </c>
      <c r="P15" s="310">
        <f t="shared" si="1"/>
        <v>98.272795300615712</v>
      </c>
      <c r="Q15" s="164">
        <f t="shared" si="2"/>
        <v>29.19190945609051</v>
      </c>
    </row>
    <row r="16" spans="1:17" ht="90" x14ac:dyDescent="0.25">
      <c r="A16" s="12" t="s">
        <v>60</v>
      </c>
      <c r="B16" s="12" t="s">
        <v>61</v>
      </c>
      <c r="C16" s="12" t="s">
        <v>91</v>
      </c>
      <c r="D16" s="12" t="s">
        <v>60</v>
      </c>
      <c r="E16" s="12"/>
      <c r="F16" s="3" t="s">
        <v>93</v>
      </c>
      <c r="G16" s="13" t="s">
        <v>86</v>
      </c>
      <c r="H16" s="12" t="s">
        <v>87</v>
      </c>
      <c r="I16" s="12" t="s">
        <v>94</v>
      </c>
      <c r="J16" s="12" t="s">
        <v>60</v>
      </c>
      <c r="K16" s="12" t="s">
        <v>95</v>
      </c>
      <c r="L16" s="12" t="s">
        <v>96</v>
      </c>
      <c r="M16" s="299">
        <v>365014.9</v>
      </c>
      <c r="N16" s="299">
        <v>1248175.1000000001</v>
      </c>
      <c r="O16" s="299">
        <v>362827.7</v>
      </c>
      <c r="P16" s="310">
        <f>O16*100/M16</f>
        <v>99.400791584124363</v>
      </c>
      <c r="Q16" s="164">
        <f t="shared" si="2"/>
        <v>29.068653909215143</v>
      </c>
    </row>
    <row r="17" spans="1:17" ht="32.450000000000003" hidden="1" x14ac:dyDescent="0.25">
      <c r="A17" s="12" t="s">
        <v>60</v>
      </c>
      <c r="B17" s="12" t="s">
        <v>61</v>
      </c>
      <c r="C17" s="12" t="s">
        <v>91</v>
      </c>
      <c r="D17" s="12" t="s">
        <v>91</v>
      </c>
      <c r="E17" s="12"/>
      <c r="F17" s="3" t="s">
        <v>97</v>
      </c>
      <c r="G17" s="13" t="s">
        <v>86</v>
      </c>
      <c r="H17" s="12" t="s">
        <v>87</v>
      </c>
      <c r="I17" s="12" t="s">
        <v>94</v>
      </c>
      <c r="J17" s="12" t="s">
        <v>60</v>
      </c>
      <c r="K17" s="12" t="s">
        <v>98</v>
      </c>
      <c r="L17" s="12" t="s">
        <v>96</v>
      </c>
      <c r="M17" s="299"/>
      <c r="N17" s="299"/>
      <c r="O17" s="299"/>
      <c r="P17" s="310" t="e">
        <f t="shared" si="1"/>
        <v>#DIV/0!</v>
      </c>
      <c r="Q17" s="164" t="e">
        <f t="shared" si="2"/>
        <v>#DIV/0!</v>
      </c>
    </row>
    <row r="18" spans="1:17" ht="45" x14ac:dyDescent="0.25">
      <c r="A18" s="12" t="s">
        <v>60</v>
      </c>
      <c r="B18" s="12" t="s">
        <v>61</v>
      </c>
      <c r="C18" s="12" t="s">
        <v>91</v>
      </c>
      <c r="D18" s="12" t="s">
        <v>99</v>
      </c>
      <c r="E18" s="12"/>
      <c r="F18" s="3" t="s">
        <v>100</v>
      </c>
      <c r="G18" s="13" t="s">
        <v>86</v>
      </c>
      <c r="H18" s="12" t="s">
        <v>87</v>
      </c>
      <c r="I18" s="12" t="s">
        <v>94</v>
      </c>
      <c r="J18" s="12" t="s">
        <v>60</v>
      </c>
      <c r="K18" s="12" t="s">
        <v>101</v>
      </c>
      <c r="L18" s="12" t="s">
        <v>96</v>
      </c>
      <c r="M18" s="299">
        <v>83453.2</v>
      </c>
      <c r="N18" s="299">
        <v>269700.59999999998</v>
      </c>
      <c r="O18" s="299">
        <v>77852.600000000006</v>
      </c>
      <c r="P18" s="310">
        <f t="shared" si="1"/>
        <v>93.288933198487314</v>
      </c>
      <c r="Q18" s="164">
        <f t="shared" si="2"/>
        <v>28.866305822085682</v>
      </c>
    </row>
    <row r="19" spans="1:17" ht="33.75" x14ac:dyDescent="0.25">
      <c r="A19" s="12" t="s">
        <v>60</v>
      </c>
      <c r="B19" s="12" t="s">
        <v>61</v>
      </c>
      <c r="C19" s="12" t="s">
        <v>91</v>
      </c>
      <c r="D19" s="12" t="s">
        <v>103</v>
      </c>
      <c r="E19" s="12"/>
      <c r="F19" s="3" t="s">
        <v>591</v>
      </c>
      <c r="G19" s="13" t="s">
        <v>86</v>
      </c>
      <c r="H19" s="12" t="s">
        <v>87</v>
      </c>
      <c r="I19" s="12" t="s">
        <v>94</v>
      </c>
      <c r="J19" s="12" t="s">
        <v>60</v>
      </c>
      <c r="K19" s="12" t="s">
        <v>592</v>
      </c>
      <c r="L19" s="12" t="s">
        <v>96</v>
      </c>
      <c r="M19" s="299">
        <v>2416.6</v>
      </c>
      <c r="N19" s="299"/>
      <c r="O19" s="299">
        <v>2416.6</v>
      </c>
      <c r="P19" s="310">
        <f t="shared" ref="P19" si="7">O19*100/M19</f>
        <v>100</v>
      </c>
      <c r="Q19" s="164" t="e">
        <f t="shared" ref="Q19" si="8">O19/N19*100</f>
        <v>#DIV/0!</v>
      </c>
    </row>
    <row r="20" spans="1:17" ht="90" customHeight="1" x14ac:dyDescent="0.25">
      <c r="A20" s="12" t="s">
        <v>60</v>
      </c>
      <c r="B20" s="12" t="s">
        <v>61</v>
      </c>
      <c r="C20" s="12" t="s">
        <v>99</v>
      </c>
      <c r="D20" s="12"/>
      <c r="E20" s="12"/>
      <c r="F20" s="3" t="str">
        <f>'[1]2'!E16</f>
        <v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v>
      </c>
      <c r="G20" s="13" t="s">
        <v>86</v>
      </c>
      <c r="H20" s="12" t="s">
        <v>87</v>
      </c>
      <c r="I20" s="12" t="s">
        <v>102</v>
      </c>
      <c r="J20" s="12" t="s">
        <v>103</v>
      </c>
      <c r="K20" s="12" t="s">
        <v>104</v>
      </c>
      <c r="L20" s="12" t="s">
        <v>96</v>
      </c>
      <c r="M20" s="299">
        <v>5908.2</v>
      </c>
      <c r="N20" s="299">
        <v>79735.7</v>
      </c>
      <c r="O20" s="299">
        <v>5908.2</v>
      </c>
      <c r="P20" s="310">
        <f t="shared" si="1"/>
        <v>100</v>
      </c>
      <c r="Q20" s="164">
        <f t="shared" si="2"/>
        <v>7.4097298951410719</v>
      </c>
    </row>
    <row r="21" spans="1:17" ht="160.9" customHeight="1" x14ac:dyDescent="0.25">
      <c r="A21" s="12" t="s">
        <v>60</v>
      </c>
      <c r="B21" s="12" t="s">
        <v>61</v>
      </c>
      <c r="C21" s="12" t="s">
        <v>103</v>
      </c>
      <c r="D21" s="12"/>
      <c r="E21" s="12"/>
      <c r="F21" s="3" t="str">
        <f>'[1]2'!E17</f>
        <v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v>
      </c>
      <c r="G21" s="13" t="s">
        <v>86</v>
      </c>
      <c r="H21" s="12" t="s">
        <v>87</v>
      </c>
      <c r="I21" s="12" t="s">
        <v>102</v>
      </c>
      <c r="J21" s="12" t="s">
        <v>103</v>
      </c>
      <c r="K21" s="12" t="s">
        <v>105</v>
      </c>
      <c r="L21" s="12" t="s">
        <v>96</v>
      </c>
      <c r="M21" s="299">
        <v>210.3</v>
      </c>
      <c r="N21" s="299">
        <v>1874.1</v>
      </c>
      <c r="O21" s="299">
        <v>198.3</v>
      </c>
      <c r="P21" s="310">
        <f t="shared" si="1"/>
        <v>94.293865905848776</v>
      </c>
      <c r="Q21" s="164">
        <f t="shared" si="2"/>
        <v>10.581078917880584</v>
      </c>
    </row>
    <row r="22" spans="1:17" ht="77.45" hidden="1" customHeight="1" x14ac:dyDescent="0.25">
      <c r="A22" s="156" t="s">
        <v>60</v>
      </c>
      <c r="B22" s="156" t="s">
        <v>61</v>
      </c>
      <c r="C22" s="156" t="s">
        <v>108</v>
      </c>
      <c r="D22" s="156" t="s">
        <v>60</v>
      </c>
      <c r="E22" s="156"/>
      <c r="F22" s="157" t="s">
        <v>622</v>
      </c>
      <c r="G22" s="157" t="s">
        <v>284</v>
      </c>
      <c r="H22" s="156" t="s">
        <v>87</v>
      </c>
      <c r="I22" s="156" t="s">
        <v>94</v>
      </c>
      <c r="J22" s="156" t="s">
        <v>60</v>
      </c>
      <c r="K22" s="156" t="s">
        <v>623</v>
      </c>
      <c r="L22" s="156" t="s">
        <v>96</v>
      </c>
      <c r="M22" s="299"/>
      <c r="N22" s="299"/>
      <c r="O22" s="299"/>
      <c r="P22" s="310" t="e">
        <f t="shared" si="1"/>
        <v>#DIV/0!</v>
      </c>
      <c r="Q22" s="164"/>
    </row>
    <row r="23" spans="1:17" ht="138" customHeight="1" x14ac:dyDescent="0.25">
      <c r="A23" s="12" t="s">
        <v>60</v>
      </c>
      <c r="B23" s="12" t="s">
        <v>61</v>
      </c>
      <c r="C23" s="12" t="s">
        <v>106</v>
      </c>
      <c r="D23" s="12"/>
      <c r="E23" s="12"/>
      <c r="F23" s="3" t="s">
        <v>107</v>
      </c>
      <c r="G23" s="13" t="s">
        <v>86</v>
      </c>
      <c r="H23" s="12" t="s">
        <v>87</v>
      </c>
      <c r="I23" s="12" t="s">
        <v>94</v>
      </c>
      <c r="J23" s="12" t="s">
        <v>108</v>
      </c>
      <c r="K23" s="12" t="s">
        <v>590</v>
      </c>
      <c r="L23" s="12" t="s">
        <v>96</v>
      </c>
      <c r="M23" s="299">
        <v>339.3</v>
      </c>
      <c r="N23" s="299">
        <v>2155.6999999999998</v>
      </c>
      <c r="O23" s="299">
        <v>339.2</v>
      </c>
      <c r="P23" s="310">
        <f t="shared" si="1"/>
        <v>99.970527556734453</v>
      </c>
      <c r="Q23" s="164">
        <f t="shared" si="2"/>
        <v>15.735028065129658</v>
      </c>
    </row>
    <row r="24" spans="1:17" ht="33" customHeight="1" x14ac:dyDescent="0.25">
      <c r="A24" s="12" t="s">
        <v>60</v>
      </c>
      <c r="B24" s="12" t="s">
        <v>61</v>
      </c>
      <c r="C24" s="12" t="s">
        <v>528</v>
      </c>
      <c r="D24" s="12"/>
      <c r="E24" s="12"/>
      <c r="F24" s="3" t="s">
        <v>526</v>
      </c>
      <c r="G24" s="13" t="s">
        <v>86</v>
      </c>
      <c r="H24" s="12" t="s">
        <v>87</v>
      </c>
      <c r="I24" s="12" t="s">
        <v>94</v>
      </c>
      <c r="J24" s="12" t="s">
        <v>60</v>
      </c>
      <c r="K24" s="12" t="s">
        <v>527</v>
      </c>
      <c r="L24" s="12" t="s">
        <v>96</v>
      </c>
      <c r="M24" s="299">
        <v>1108</v>
      </c>
      <c r="N24" s="299">
        <v>652.79999999999995</v>
      </c>
      <c r="O24" s="299">
        <v>1108</v>
      </c>
      <c r="P24" s="310">
        <f>O24*100/M24</f>
        <v>100</v>
      </c>
      <c r="Q24" s="164">
        <f t="shared" ref="Q24:Q34" si="9">O24/N24*100</f>
        <v>169.73039215686276</v>
      </c>
    </row>
    <row r="25" spans="1:17" ht="154.9" customHeight="1" x14ac:dyDescent="0.25">
      <c r="A25" s="12" t="s">
        <v>60</v>
      </c>
      <c r="B25" s="12" t="s">
        <v>61</v>
      </c>
      <c r="C25" s="12" t="s">
        <v>593</v>
      </c>
      <c r="D25" s="12"/>
      <c r="E25" s="12"/>
      <c r="F25" s="3" t="s">
        <v>594</v>
      </c>
      <c r="G25" s="13" t="s">
        <v>86</v>
      </c>
      <c r="H25" s="12" t="s">
        <v>87</v>
      </c>
      <c r="I25" s="12" t="s">
        <v>94</v>
      </c>
      <c r="J25" s="12" t="s">
        <v>108</v>
      </c>
      <c r="K25" s="12" t="s">
        <v>658</v>
      </c>
      <c r="L25" s="12" t="s">
        <v>96</v>
      </c>
      <c r="M25" s="299">
        <v>3.4</v>
      </c>
      <c r="N25" s="299"/>
      <c r="O25" s="299">
        <v>3.4</v>
      </c>
      <c r="P25" s="310">
        <f>O25*100/M25</f>
        <v>100</v>
      </c>
      <c r="Q25" s="164" t="e">
        <f t="shared" si="9"/>
        <v>#DIV/0!</v>
      </c>
    </row>
    <row r="26" spans="1:17" ht="133.15" hidden="1" customHeight="1" x14ac:dyDescent="0.25">
      <c r="A26" s="12" t="s">
        <v>60</v>
      </c>
      <c r="B26" s="12" t="s">
        <v>61</v>
      </c>
      <c r="C26" s="12" t="s">
        <v>595</v>
      </c>
      <c r="D26" s="12"/>
      <c r="E26" s="12"/>
      <c r="F26" s="3" t="s">
        <v>596</v>
      </c>
      <c r="G26" s="13" t="s">
        <v>86</v>
      </c>
      <c r="H26" s="12" t="s">
        <v>87</v>
      </c>
      <c r="I26" s="12" t="s">
        <v>94</v>
      </c>
      <c r="J26" s="12" t="s">
        <v>108</v>
      </c>
      <c r="K26" s="12" t="s">
        <v>597</v>
      </c>
      <c r="L26" s="12" t="s">
        <v>96</v>
      </c>
      <c r="M26" s="299">
        <v>0</v>
      </c>
      <c r="N26" s="299"/>
      <c r="O26" s="299">
        <v>0</v>
      </c>
      <c r="P26" s="310" t="e">
        <f t="shared" ref="P26:P34" si="10">O26*100/M26</f>
        <v>#DIV/0!</v>
      </c>
      <c r="Q26" s="164" t="e">
        <f t="shared" si="9"/>
        <v>#DIV/0!</v>
      </c>
    </row>
    <row r="27" spans="1:17" ht="60" x14ac:dyDescent="0.25">
      <c r="A27" s="227" t="s">
        <v>60</v>
      </c>
      <c r="B27" s="227" t="s">
        <v>61</v>
      </c>
      <c r="C27" s="227" t="s">
        <v>775</v>
      </c>
      <c r="D27" s="227"/>
      <c r="E27" s="227"/>
      <c r="F27" s="232" t="s">
        <v>776</v>
      </c>
      <c r="G27" s="229" t="s">
        <v>86</v>
      </c>
      <c r="H27" s="227" t="s">
        <v>87</v>
      </c>
      <c r="I27" s="227" t="s">
        <v>94</v>
      </c>
      <c r="J27" s="227" t="s">
        <v>60</v>
      </c>
      <c r="K27" s="227" t="s">
        <v>777</v>
      </c>
      <c r="L27" s="227" t="s">
        <v>96</v>
      </c>
      <c r="M27" s="299">
        <v>305</v>
      </c>
      <c r="N27" s="299"/>
      <c r="O27" s="299">
        <v>290.8</v>
      </c>
      <c r="P27" s="310">
        <f t="shared" si="10"/>
        <v>95.344262295081961</v>
      </c>
      <c r="Q27" s="164" t="e">
        <f t="shared" si="9"/>
        <v>#DIV/0!</v>
      </c>
    </row>
    <row r="28" spans="1:17" ht="36" x14ac:dyDescent="0.25">
      <c r="A28" s="227" t="s">
        <v>60</v>
      </c>
      <c r="B28" s="227" t="s">
        <v>61</v>
      </c>
      <c r="C28" s="227" t="s">
        <v>778</v>
      </c>
      <c r="D28" s="227"/>
      <c r="E28" s="227"/>
      <c r="F28" s="232" t="s">
        <v>779</v>
      </c>
      <c r="G28" s="229" t="s">
        <v>86</v>
      </c>
      <c r="H28" s="227" t="s">
        <v>87</v>
      </c>
      <c r="I28" s="227" t="s">
        <v>94</v>
      </c>
      <c r="J28" s="227" t="s">
        <v>60</v>
      </c>
      <c r="K28" s="227" t="s">
        <v>780</v>
      </c>
      <c r="L28" s="227" t="s">
        <v>96</v>
      </c>
      <c r="M28" s="299">
        <v>144</v>
      </c>
      <c r="N28" s="299"/>
      <c r="O28" s="299">
        <v>144</v>
      </c>
      <c r="P28" s="310">
        <f t="shared" si="10"/>
        <v>100</v>
      </c>
      <c r="Q28" s="164" t="e">
        <f t="shared" si="9"/>
        <v>#DIV/0!</v>
      </c>
    </row>
    <row r="29" spans="1:17" ht="60" x14ac:dyDescent="0.25">
      <c r="A29" s="227" t="s">
        <v>60</v>
      </c>
      <c r="B29" s="227" t="s">
        <v>61</v>
      </c>
      <c r="C29" s="227" t="s">
        <v>781</v>
      </c>
      <c r="D29" s="227"/>
      <c r="E29" s="227"/>
      <c r="F29" s="232" t="s">
        <v>782</v>
      </c>
      <c r="G29" s="229" t="s">
        <v>86</v>
      </c>
      <c r="H29" s="227" t="s">
        <v>87</v>
      </c>
      <c r="I29" s="227" t="s">
        <v>94</v>
      </c>
      <c r="J29" s="227" t="s">
        <v>60</v>
      </c>
      <c r="K29" s="227" t="s">
        <v>783</v>
      </c>
      <c r="L29" s="227" t="s">
        <v>96</v>
      </c>
      <c r="M29" s="299">
        <v>202</v>
      </c>
      <c r="N29" s="299"/>
      <c r="O29" s="299">
        <v>202</v>
      </c>
      <c r="P29" s="310">
        <f t="shared" si="10"/>
        <v>100</v>
      </c>
      <c r="Q29" s="164" t="e">
        <f t="shared" si="9"/>
        <v>#DIV/0!</v>
      </c>
    </row>
    <row r="30" spans="1:17" ht="60" x14ac:dyDescent="0.25">
      <c r="A30" s="227" t="s">
        <v>60</v>
      </c>
      <c r="B30" s="227" t="s">
        <v>61</v>
      </c>
      <c r="C30" s="227" t="s">
        <v>784</v>
      </c>
      <c r="D30" s="227"/>
      <c r="E30" s="227"/>
      <c r="F30" s="232" t="s">
        <v>785</v>
      </c>
      <c r="G30" s="229" t="s">
        <v>86</v>
      </c>
      <c r="H30" s="227" t="s">
        <v>87</v>
      </c>
      <c r="I30" s="227" t="s">
        <v>94</v>
      </c>
      <c r="J30" s="227" t="s">
        <v>60</v>
      </c>
      <c r="K30" s="227" t="s">
        <v>786</v>
      </c>
      <c r="L30" s="227" t="s">
        <v>96</v>
      </c>
      <c r="M30" s="299">
        <v>170</v>
      </c>
      <c r="N30" s="299"/>
      <c r="O30" s="299">
        <v>170</v>
      </c>
      <c r="P30" s="310">
        <f t="shared" si="10"/>
        <v>100</v>
      </c>
      <c r="Q30" s="164" t="e">
        <f t="shared" si="9"/>
        <v>#DIV/0!</v>
      </c>
    </row>
    <row r="31" spans="1:17" ht="72" x14ac:dyDescent="0.25">
      <c r="A31" s="227" t="s">
        <v>60</v>
      </c>
      <c r="B31" s="227" t="s">
        <v>61</v>
      </c>
      <c r="C31" s="227" t="s">
        <v>775</v>
      </c>
      <c r="D31" s="227"/>
      <c r="E31" s="227"/>
      <c r="F31" s="232" t="s">
        <v>787</v>
      </c>
      <c r="G31" s="229" t="s">
        <v>86</v>
      </c>
      <c r="H31" s="227" t="s">
        <v>87</v>
      </c>
      <c r="I31" s="227" t="s">
        <v>94</v>
      </c>
      <c r="J31" s="227" t="s">
        <v>60</v>
      </c>
      <c r="K31" s="227" t="s">
        <v>791</v>
      </c>
      <c r="L31" s="227" t="s">
        <v>96</v>
      </c>
      <c r="M31" s="299">
        <v>137.30000000000001</v>
      </c>
      <c r="N31" s="299"/>
      <c r="O31" s="299">
        <v>137.30000000000001</v>
      </c>
      <c r="P31" s="310">
        <f t="shared" si="10"/>
        <v>100</v>
      </c>
      <c r="Q31" s="164" t="e">
        <f t="shared" si="9"/>
        <v>#DIV/0!</v>
      </c>
    </row>
    <row r="32" spans="1:17" ht="48" x14ac:dyDescent="0.25">
      <c r="A32" s="227" t="s">
        <v>60</v>
      </c>
      <c r="B32" s="227" t="s">
        <v>61</v>
      </c>
      <c r="C32" s="227" t="s">
        <v>778</v>
      </c>
      <c r="D32" s="227"/>
      <c r="E32" s="227"/>
      <c r="F32" s="232" t="s">
        <v>788</v>
      </c>
      <c r="G32" s="229" t="s">
        <v>86</v>
      </c>
      <c r="H32" s="227" t="s">
        <v>87</v>
      </c>
      <c r="I32" s="227" t="s">
        <v>94</v>
      </c>
      <c r="J32" s="227" t="s">
        <v>60</v>
      </c>
      <c r="K32" s="227" t="s">
        <v>794</v>
      </c>
      <c r="L32" s="227" t="s">
        <v>96</v>
      </c>
      <c r="M32" s="299">
        <v>64.8</v>
      </c>
      <c r="N32" s="299"/>
      <c r="O32" s="299">
        <v>64.8</v>
      </c>
      <c r="P32" s="310">
        <f t="shared" si="10"/>
        <v>100</v>
      </c>
      <c r="Q32" s="164" t="e">
        <f t="shared" si="9"/>
        <v>#DIV/0!</v>
      </c>
    </row>
    <row r="33" spans="1:17" ht="72" x14ac:dyDescent="0.25">
      <c r="A33" s="227" t="s">
        <v>60</v>
      </c>
      <c r="B33" s="227" t="s">
        <v>61</v>
      </c>
      <c r="C33" s="227" t="s">
        <v>781</v>
      </c>
      <c r="D33" s="227"/>
      <c r="E33" s="227"/>
      <c r="F33" s="232" t="s">
        <v>789</v>
      </c>
      <c r="G33" s="229" t="s">
        <v>86</v>
      </c>
      <c r="H33" s="227" t="s">
        <v>87</v>
      </c>
      <c r="I33" s="227" t="s">
        <v>94</v>
      </c>
      <c r="J33" s="227" t="s">
        <v>60</v>
      </c>
      <c r="K33" s="227" t="s">
        <v>793</v>
      </c>
      <c r="L33" s="227" t="s">
        <v>96</v>
      </c>
      <c r="M33" s="299">
        <v>90.9</v>
      </c>
      <c r="N33" s="299"/>
      <c r="O33" s="299">
        <v>90.9</v>
      </c>
      <c r="P33" s="310">
        <f t="shared" si="10"/>
        <v>100</v>
      </c>
      <c r="Q33" s="164" t="e">
        <f t="shared" si="9"/>
        <v>#DIV/0!</v>
      </c>
    </row>
    <row r="34" spans="1:17" ht="72" x14ac:dyDescent="0.25">
      <c r="A34" s="227" t="s">
        <v>60</v>
      </c>
      <c r="B34" s="227" t="s">
        <v>61</v>
      </c>
      <c r="C34" s="227" t="s">
        <v>781</v>
      </c>
      <c r="D34" s="227"/>
      <c r="E34" s="227"/>
      <c r="F34" s="232" t="s">
        <v>790</v>
      </c>
      <c r="G34" s="229" t="s">
        <v>86</v>
      </c>
      <c r="H34" s="227" t="s">
        <v>87</v>
      </c>
      <c r="I34" s="227" t="s">
        <v>94</v>
      </c>
      <c r="J34" s="227" t="s">
        <v>60</v>
      </c>
      <c r="K34" s="227" t="s">
        <v>792</v>
      </c>
      <c r="L34" s="227" t="s">
        <v>96</v>
      </c>
      <c r="M34" s="299">
        <v>76.5</v>
      </c>
      <c r="N34" s="299"/>
      <c r="O34" s="299">
        <v>76.5</v>
      </c>
      <c r="P34" s="310">
        <f t="shared" si="10"/>
        <v>100</v>
      </c>
      <c r="Q34" s="164" t="e">
        <f t="shared" si="9"/>
        <v>#DIV/0!</v>
      </c>
    </row>
    <row r="35" spans="1:17" ht="15" hidden="1" customHeight="1" x14ac:dyDescent="0.25">
      <c r="A35" s="12"/>
      <c r="B35" s="12"/>
      <c r="C35" s="12"/>
      <c r="D35" s="12"/>
      <c r="E35" s="12"/>
      <c r="F35" s="3"/>
      <c r="G35" s="13"/>
      <c r="H35" s="12"/>
      <c r="I35" s="12"/>
      <c r="J35" s="12"/>
      <c r="K35" s="12"/>
      <c r="L35" s="12"/>
      <c r="M35" s="299"/>
      <c r="N35" s="299"/>
      <c r="O35" s="299"/>
      <c r="P35" s="310"/>
      <c r="Q35" s="164"/>
    </row>
    <row r="36" spans="1:17" ht="25.9" hidden="1" customHeight="1" x14ac:dyDescent="0.25">
      <c r="A36" s="12"/>
      <c r="B36" s="12"/>
      <c r="C36" s="12"/>
      <c r="D36" s="12"/>
      <c r="E36" s="12"/>
      <c r="F36" s="3"/>
      <c r="G36" s="13"/>
      <c r="H36" s="12"/>
      <c r="I36" s="12"/>
      <c r="J36" s="12"/>
      <c r="K36" s="12"/>
      <c r="L36" s="12"/>
      <c r="M36" s="299"/>
      <c r="N36" s="299"/>
      <c r="O36" s="299"/>
      <c r="P36" s="310"/>
      <c r="Q36" s="164"/>
    </row>
    <row r="37" spans="1:17" x14ac:dyDescent="0.25">
      <c r="A37" s="9" t="s">
        <v>60</v>
      </c>
      <c r="B37" s="9" t="s">
        <v>66</v>
      </c>
      <c r="C37" s="9"/>
      <c r="D37" s="9"/>
      <c r="E37" s="9"/>
      <c r="F37" s="10" t="s">
        <v>69</v>
      </c>
      <c r="G37" s="11" t="s">
        <v>42</v>
      </c>
      <c r="H37" s="9"/>
      <c r="I37" s="9"/>
      <c r="J37" s="9"/>
      <c r="K37" s="9"/>
      <c r="L37" s="9"/>
      <c r="M37" s="295">
        <f>M38</f>
        <v>465322.8</v>
      </c>
      <c r="N37" s="295">
        <f>N38</f>
        <v>1487887.5999999999</v>
      </c>
      <c r="O37" s="295">
        <f>O38</f>
        <v>453870.3</v>
      </c>
      <c r="P37" s="309">
        <f t="shared" si="1"/>
        <v>97.538805319661961</v>
      </c>
      <c r="Q37" s="163">
        <f t="shared" si="2"/>
        <v>30.504340516044358</v>
      </c>
    </row>
    <row r="38" spans="1:17" ht="33.75" x14ac:dyDescent="0.25">
      <c r="A38" s="9"/>
      <c r="B38" s="9"/>
      <c r="C38" s="9"/>
      <c r="D38" s="9"/>
      <c r="E38" s="9"/>
      <c r="F38" s="10"/>
      <c r="G38" s="13" t="s">
        <v>86</v>
      </c>
      <c r="H38" s="12" t="s">
        <v>87</v>
      </c>
      <c r="I38" s="12"/>
      <c r="J38" s="12"/>
      <c r="K38" s="12"/>
      <c r="L38" s="12"/>
      <c r="M38" s="298">
        <f>SUM(M40:M72)</f>
        <v>465322.8</v>
      </c>
      <c r="N38" s="298">
        <f t="shared" ref="N38:O38" si="11">SUM(N40:N72)</f>
        <v>1487887.5999999999</v>
      </c>
      <c r="O38" s="298">
        <f t="shared" si="11"/>
        <v>453870.3</v>
      </c>
      <c r="P38" s="310">
        <f t="shared" si="1"/>
        <v>97.538805319661961</v>
      </c>
      <c r="Q38" s="164">
        <f t="shared" si="2"/>
        <v>30.504340516044358</v>
      </c>
    </row>
    <row r="39" spans="1:17" ht="56.25" x14ac:dyDescent="0.25">
      <c r="A39" s="12" t="s">
        <v>60</v>
      </c>
      <c r="B39" s="12" t="s">
        <v>66</v>
      </c>
      <c r="C39" s="12" t="s">
        <v>60</v>
      </c>
      <c r="D39" s="12"/>
      <c r="E39" s="12"/>
      <c r="F39" s="3" t="s">
        <v>109</v>
      </c>
      <c r="G39" s="13" t="s">
        <v>86</v>
      </c>
      <c r="H39" s="12" t="s">
        <v>87</v>
      </c>
      <c r="I39" s="12"/>
      <c r="J39" s="12"/>
      <c r="K39" s="12"/>
      <c r="L39" s="12"/>
      <c r="M39" s="298">
        <f>SUM(M40:M44)</f>
        <v>398763.30000000005</v>
      </c>
      <c r="N39" s="298">
        <f t="shared" ref="N39:O39" si="12">SUM(N40:N44)</f>
        <v>1250862.1000000001</v>
      </c>
      <c r="O39" s="298">
        <f t="shared" si="12"/>
        <v>390383.39999999997</v>
      </c>
      <c r="P39" s="310">
        <f t="shared" si="1"/>
        <v>97.898527773242918</v>
      </c>
      <c r="Q39" s="164">
        <f t="shared" si="2"/>
        <v>31.209147675031478</v>
      </c>
    </row>
    <row r="40" spans="1:17" ht="106.9" customHeight="1" x14ac:dyDescent="0.25">
      <c r="A40" s="12" t="s">
        <v>60</v>
      </c>
      <c r="B40" s="12" t="s">
        <v>66</v>
      </c>
      <c r="C40" s="12" t="s">
        <v>60</v>
      </c>
      <c r="D40" s="12" t="s">
        <v>60</v>
      </c>
      <c r="E40" s="12"/>
      <c r="F40" s="3" t="s">
        <v>110</v>
      </c>
      <c r="G40" s="13" t="s">
        <v>86</v>
      </c>
      <c r="H40" s="12" t="s">
        <v>87</v>
      </c>
      <c r="I40" s="12" t="s">
        <v>94</v>
      </c>
      <c r="J40" s="12" t="s">
        <v>91</v>
      </c>
      <c r="K40" s="12" t="s">
        <v>111</v>
      </c>
      <c r="L40" s="12" t="s">
        <v>96</v>
      </c>
      <c r="M40" s="298">
        <v>313773.7</v>
      </c>
      <c r="N40" s="299">
        <v>1082652.5</v>
      </c>
      <c r="O40" s="298">
        <v>310672.59999999998</v>
      </c>
      <c r="P40" s="310">
        <f t="shared" si="1"/>
        <v>99.011676249475329</v>
      </c>
      <c r="Q40" s="164">
        <f>O40/N40*100</f>
        <v>28.695504790318221</v>
      </c>
    </row>
    <row r="41" spans="1:17" ht="35.450000000000003" customHeight="1" x14ac:dyDescent="0.25">
      <c r="A41" s="12" t="s">
        <v>60</v>
      </c>
      <c r="B41" s="12" t="s">
        <v>66</v>
      </c>
      <c r="C41" s="12" t="s">
        <v>60</v>
      </c>
      <c r="D41" s="12" t="s">
        <v>91</v>
      </c>
      <c r="E41" s="12"/>
      <c r="F41" s="3" t="str">
        <f>'[1]2'!E62</f>
        <v>Средства бюджета города Можги на обеспечение деятельности подведомственных учреждений</v>
      </c>
      <c r="G41" s="13" t="s">
        <v>86</v>
      </c>
      <c r="H41" s="12" t="s">
        <v>87</v>
      </c>
      <c r="I41" s="12" t="s">
        <v>94</v>
      </c>
      <c r="J41" s="12" t="s">
        <v>91</v>
      </c>
      <c r="K41" s="12" t="s">
        <v>112</v>
      </c>
      <c r="L41" s="12" t="s">
        <v>96</v>
      </c>
      <c r="M41" s="298">
        <v>57970.3</v>
      </c>
      <c r="N41" s="299">
        <v>157694.1</v>
      </c>
      <c r="O41" s="298">
        <v>52692.6</v>
      </c>
      <c r="P41" s="310">
        <f t="shared" si="1"/>
        <v>90.895855291416467</v>
      </c>
      <c r="Q41" s="164">
        <f t="shared" si="2"/>
        <v>33.414439728563082</v>
      </c>
    </row>
    <row r="42" spans="1:17" ht="32.450000000000003" hidden="1" x14ac:dyDescent="0.25">
      <c r="A42" s="12" t="s">
        <v>60</v>
      </c>
      <c r="B42" s="12" t="s">
        <v>66</v>
      </c>
      <c r="C42" s="12" t="s">
        <v>60</v>
      </c>
      <c r="D42" s="12" t="s">
        <v>99</v>
      </c>
      <c r="E42" s="12"/>
      <c r="F42" s="3" t="s">
        <v>113</v>
      </c>
      <c r="G42" s="13" t="s">
        <v>114</v>
      </c>
      <c r="H42" s="12" t="s">
        <v>87</v>
      </c>
      <c r="I42" s="12" t="s">
        <v>94</v>
      </c>
      <c r="J42" s="12" t="s">
        <v>91</v>
      </c>
      <c r="K42" s="12" t="s">
        <v>115</v>
      </c>
      <c r="L42" s="12" t="s">
        <v>96</v>
      </c>
      <c r="M42" s="298"/>
      <c r="N42" s="299"/>
      <c r="O42" s="298"/>
      <c r="P42" s="310"/>
      <c r="Q42" s="164" t="e">
        <f t="shared" si="2"/>
        <v>#DIV/0!</v>
      </c>
    </row>
    <row r="43" spans="1:17" ht="33.75" x14ac:dyDescent="0.25">
      <c r="A43" s="12" t="s">
        <v>60</v>
      </c>
      <c r="B43" s="12" t="s">
        <v>66</v>
      </c>
      <c r="C43" s="12" t="s">
        <v>60</v>
      </c>
      <c r="D43" s="12" t="s">
        <v>103</v>
      </c>
      <c r="E43" s="12"/>
      <c r="F43" s="3" t="s">
        <v>599</v>
      </c>
      <c r="G43" s="13" t="s">
        <v>114</v>
      </c>
      <c r="H43" s="12" t="s">
        <v>87</v>
      </c>
      <c r="I43" s="12" t="s">
        <v>94</v>
      </c>
      <c r="J43" s="12" t="s">
        <v>91</v>
      </c>
      <c r="K43" s="12" t="s">
        <v>600</v>
      </c>
      <c r="L43" s="12" t="s">
        <v>96</v>
      </c>
      <c r="M43" s="298">
        <v>3210.9</v>
      </c>
      <c r="N43" s="299">
        <v>10515.5</v>
      </c>
      <c r="O43" s="298">
        <v>3210.9</v>
      </c>
      <c r="P43" s="310">
        <f t="shared" ref="P43:P44" si="13">O43*100/M43</f>
        <v>100</v>
      </c>
      <c r="Q43" s="164">
        <f t="shared" ref="Q43" si="14">O43/N43*100</f>
        <v>30.534924635062527</v>
      </c>
    </row>
    <row r="44" spans="1:17" ht="168.75" x14ac:dyDescent="0.25">
      <c r="A44" s="156" t="s">
        <v>60</v>
      </c>
      <c r="B44" s="156" t="s">
        <v>66</v>
      </c>
      <c r="C44" s="156" t="s">
        <v>60</v>
      </c>
      <c r="D44" s="156" t="s">
        <v>138</v>
      </c>
      <c r="E44" s="156"/>
      <c r="F44" s="219" t="s">
        <v>683</v>
      </c>
      <c r="G44" s="158" t="s">
        <v>86</v>
      </c>
      <c r="H44" s="156" t="s">
        <v>87</v>
      </c>
      <c r="I44" s="156" t="s">
        <v>94</v>
      </c>
      <c r="J44" s="156" t="s">
        <v>91</v>
      </c>
      <c r="K44" s="156" t="s">
        <v>684</v>
      </c>
      <c r="L44" s="156" t="s">
        <v>685</v>
      </c>
      <c r="M44" s="298">
        <v>23808.400000000001</v>
      </c>
      <c r="N44" s="299"/>
      <c r="O44" s="298">
        <v>23807.3</v>
      </c>
      <c r="P44" s="310">
        <f t="shared" si="13"/>
        <v>99.995379781925706</v>
      </c>
      <c r="Q44" s="164"/>
    </row>
    <row r="45" spans="1:17" ht="108" hidden="1" x14ac:dyDescent="0.25">
      <c r="A45" s="12" t="s">
        <v>60</v>
      </c>
      <c r="B45" s="12" t="s">
        <v>66</v>
      </c>
      <c r="C45" s="12" t="s">
        <v>91</v>
      </c>
      <c r="D45" s="12"/>
      <c r="E45" s="12"/>
      <c r="F45" s="3" t="s">
        <v>116</v>
      </c>
      <c r="G45" s="13" t="s">
        <v>86</v>
      </c>
      <c r="H45" s="12" t="s">
        <v>87</v>
      </c>
      <c r="I45" s="12" t="s">
        <v>94</v>
      </c>
      <c r="J45" s="12" t="s">
        <v>91</v>
      </c>
      <c r="K45" s="12" t="s">
        <v>117</v>
      </c>
      <c r="L45" s="14" t="s">
        <v>118</v>
      </c>
      <c r="M45" s="298">
        <v>0</v>
      </c>
      <c r="N45" s="299">
        <v>94810.9</v>
      </c>
      <c r="O45" s="298">
        <v>0</v>
      </c>
      <c r="P45" s="310" t="e">
        <f t="shared" si="1"/>
        <v>#DIV/0!</v>
      </c>
      <c r="Q45" s="164">
        <f t="shared" si="2"/>
        <v>0</v>
      </c>
    </row>
    <row r="46" spans="1:17" ht="78.599999999999994" hidden="1" customHeight="1" x14ac:dyDescent="0.25">
      <c r="A46" s="12" t="s">
        <v>60</v>
      </c>
      <c r="B46" s="12" t="s">
        <v>66</v>
      </c>
      <c r="C46" s="12" t="s">
        <v>99</v>
      </c>
      <c r="D46" s="12" t="s">
        <v>60</v>
      </c>
      <c r="E46" s="12"/>
      <c r="F46" s="3" t="s">
        <v>119</v>
      </c>
      <c r="G46" s="13" t="s">
        <v>86</v>
      </c>
      <c r="H46" s="12" t="s">
        <v>87</v>
      </c>
      <c r="I46" s="12" t="s">
        <v>94</v>
      </c>
      <c r="J46" s="12" t="s">
        <v>91</v>
      </c>
      <c r="K46" s="12" t="s">
        <v>120</v>
      </c>
      <c r="L46" s="14" t="s">
        <v>121</v>
      </c>
      <c r="M46" s="298">
        <v>0</v>
      </c>
      <c r="N46" s="299">
        <v>135903.20000000001</v>
      </c>
      <c r="O46" s="298">
        <v>0</v>
      </c>
      <c r="P46" s="310" t="e">
        <f t="shared" si="1"/>
        <v>#DIV/0!</v>
      </c>
      <c r="Q46" s="164">
        <f t="shared" si="2"/>
        <v>0</v>
      </c>
    </row>
    <row r="47" spans="1:17" ht="54" hidden="1" x14ac:dyDescent="0.25">
      <c r="A47" s="12" t="s">
        <v>60</v>
      </c>
      <c r="B47" s="12" t="s">
        <v>66</v>
      </c>
      <c r="C47" s="12" t="s">
        <v>99</v>
      </c>
      <c r="D47" s="12" t="s">
        <v>91</v>
      </c>
      <c r="E47" s="12"/>
      <c r="F47" s="3" t="str">
        <f>'[1]2'!E67</f>
        <v>Укрепление материально-технической базы учреждения для детей-сирот и детй, оставшихся без попечения родителей за счет спонсорских средств</v>
      </c>
      <c r="G47" s="13" t="s">
        <v>86</v>
      </c>
      <c r="H47" s="12" t="s">
        <v>87</v>
      </c>
      <c r="I47" s="12" t="s">
        <v>94</v>
      </c>
      <c r="J47" s="12" t="s">
        <v>91</v>
      </c>
      <c r="K47" s="12" t="s">
        <v>122</v>
      </c>
      <c r="L47" s="14" t="s">
        <v>123</v>
      </c>
      <c r="M47" s="298">
        <v>0</v>
      </c>
      <c r="N47" s="299">
        <v>4660.2</v>
      </c>
      <c r="O47" s="298">
        <v>0</v>
      </c>
      <c r="P47" s="310" t="e">
        <f t="shared" si="1"/>
        <v>#DIV/0!</v>
      </c>
      <c r="Q47" s="164">
        <f t="shared" si="2"/>
        <v>0</v>
      </c>
    </row>
    <row r="48" spans="1:17" ht="55.9" hidden="1" customHeight="1" x14ac:dyDescent="0.25">
      <c r="A48" s="12" t="s">
        <v>60</v>
      </c>
      <c r="B48" s="12" t="s">
        <v>66</v>
      </c>
      <c r="C48" s="12" t="s">
        <v>124</v>
      </c>
      <c r="D48" s="12"/>
      <c r="E48" s="12"/>
      <c r="F48" s="3" t="str">
        <f>'[1]2'!E70</f>
        <v>Обеспечение учащихся общеобразовательных учреждений качественным сбалансированным питанием (ВЦП «Детское и школьное питание»)</v>
      </c>
      <c r="G48" s="13" t="s">
        <v>86</v>
      </c>
      <c r="H48" s="12" t="s">
        <v>87</v>
      </c>
      <c r="I48" s="12" t="s">
        <v>94</v>
      </c>
      <c r="J48" s="12" t="s">
        <v>108</v>
      </c>
      <c r="K48" s="12" t="s">
        <v>125</v>
      </c>
      <c r="L48" s="14" t="s">
        <v>96</v>
      </c>
      <c r="M48" s="298"/>
      <c r="N48" s="299"/>
      <c r="O48" s="298"/>
      <c r="P48" s="310" t="e">
        <f t="shared" si="1"/>
        <v>#DIV/0!</v>
      </c>
      <c r="Q48" s="164"/>
    </row>
    <row r="49" spans="1:17" ht="172.15" customHeight="1" x14ac:dyDescent="0.25">
      <c r="A49" s="156" t="s">
        <v>60</v>
      </c>
      <c r="B49" s="156" t="s">
        <v>66</v>
      </c>
      <c r="C49" s="156" t="s">
        <v>124</v>
      </c>
      <c r="D49" s="156" t="s">
        <v>60</v>
      </c>
      <c r="E49" s="156"/>
      <c r="F49" s="160" t="s">
        <v>688</v>
      </c>
      <c r="G49" s="158" t="s">
        <v>86</v>
      </c>
      <c r="H49" s="156" t="s">
        <v>87</v>
      </c>
      <c r="I49" s="156" t="s">
        <v>94</v>
      </c>
      <c r="J49" s="156" t="s">
        <v>91</v>
      </c>
      <c r="K49" s="156" t="s">
        <v>531</v>
      </c>
      <c r="L49" s="159" t="s">
        <v>96</v>
      </c>
      <c r="M49" s="298">
        <v>1619.3</v>
      </c>
      <c r="N49" s="299"/>
      <c r="O49" s="298">
        <v>1471.9</v>
      </c>
      <c r="P49" s="310">
        <f t="shared" si="1"/>
        <v>90.897301303032179</v>
      </c>
      <c r="Q49" s="164"/>
    </row>
    <row r="50" spans="1:17" ht="172.9" customHeight="1" x14ac:dyDescent="0.25">
      <c r="A50" s="221" t="s">
        <v>60</v>
      </c>
      <c r="B50" s="221" t="s">
        <v>66</v>
      </c>
      <c r="C50" s="221" t="s">
        <v>124</v>
      </c>
      <c r="D50" s="221" t="s">
        <v>91</v>
      </c>
      <c r="E50" s="221"/>
      <c r="F50" s="160" t="s">
        <v>689</v>
      </c>
      <c r="G50" s="219" t="s">
        <v>86</v>
      </c>
      <c r="H50" s="221" t="s">
        <v>87</v>
      </c>
      <c r="I50" s="221" t="s">
        <v>94</v>
      </c>
      <c r="J50" s="221" t="s">
        <v>91</v>
      </c>
      <c r="K50" s="221" t="s">
        <v>690</v>
      </c>
      <c r="L50" s="222" t="s">
        <v>96</v>
      </c>
      <c r="M50" s="298">
        <v>17.600000000000001</v>
      </c>
      <c r="N50" s="299"/>
      <c r="O50" s="298">
        <v>16.100000000000001</v>
      </c>
      <c r="P50" s="310">
        <f t="shared" si="1"/>
        <v>91.477272727272734</v>
      </c>
      <c r="Q50" s="164"/>
    </row>
    <row r="51" spans="1:17" ht="55.9" customHeight="1" x14ac:dyDescent="0.25">
      <c r="A51" s="12" t="s">
        <v>60</v>
      </c>
      <c r="B51" s="12" t="s">
        <v>66</v>
      </c>
      <c r="C51" s="12" t="s">
        <v>142</v>
      </c>
      <c r="D51" s="24"/>
      <c r="E51" s="24"/>
      <c r="F51" s="3" t="s">
        <v>526</v>
      </c>
      <c r="G51" s="13" t="s">
        <v>86</v>
      </c>
      <c r="H51" s="12" t="s">
        <v>87</v>
      </c>
      <c r="I51" s="12" t="s">
        <v>94</v>
      </c>
      <c r="J51" s="12" t="s">
        <v>108</v>
      </c>
      <c r="K51" s="12" t="s">
        <v>532</v>
      </c>
      <c r="L51" s="14" t="s">
        <v>96</v>
      </c>
      <c r="M51" s="298">
        <v>189</v>
      </c>
      <c r="N51" s="299">
        <v>777.2</v>
      </c>
      <c r="O51" s="298">
        <v>189</v>
      </c>
      <c r="P51" s="310">
        <f t="shared" ref="P51:P72" si="15">O51*100/M51</f>
        <v>100</v>
      </c>
      <c r="Q51" s="164">
        <f>O51/N51*100</f>
        <v>24.318064848172927</v>
      </c>
    </row>
    <row r="52" spans="1:17" ht="93.6" customHeight="1" x14ac:dyDescent="0.25">
      <c r="A52" s="156" t="s">
        <v>60</v>
      </c>
      <c r="B52" s="156" t="s">
        <v>66</v>
      </c>
      <c r="C52" s="156" t="s">
        <v>108</v>
      </c>
      <c r="D52" s="156" t="s">
        <v>124</v>
      </c>
      <c r="E52" s="156"/>
      <c r="F52" s="105" t="s">
        <v>598</v>
      </c>
      <c r="G52" s="158" t="s">
        <v>86</v>
      </c>
      <c r="H52" s="156" t="s">
        <v>87</v>
      </c>
      <c r="I52" s="156" t="s">
        <v>94</v>
      </c>
      <c r="J52" s="156" t="s">
        <v>91</v>
      </c>
      <c r="K52" s="156" t="s">
        <v>686</v>
      </c>
      <c r="L52" s="159" t="s">
        <v>123</v>
      </c>
      <c r="M52" s="298">
        <v>3000</v>
      </c>
      <c r="N52" s="299"/>
      <c r="O52" s="298">
        <v>3000</v>
      </c>
      <c r="P52" s="310">
        <f t="shared" si="15"/>
        <v>100</v>
      </c>
      <c r="Q52" s="164"/>
    </row>
    <row r="53" spans="1:17" ht="92.45" hidden="1" customHeight="1" x14ac:dyDescent="0.25">
      <c r="A53" s="156" t="s">
        <v>60</v>
      </c>
      <c r="B53" s="156" t="s">
        <v>66</v>
      </c>
      <c r="C53" s="156" t="s">
        <v>108</v>
      </c>
      <c r="D53" s="156" t="s">
        <v>94</v>
      </c>
      <c r="E53" s="156"/>
      <c r="F53" s="105" t="s">
        <v>687</v>
      </c>
      <c r="G53" s="158" t="s">
        <v>86</v>
      </c>
      <c r="H53" s="156" t="s">
        <v>87</v>
      </c>
      <c r="I53" s="156" t="s">
        <v>94</v>
      </c>
      <c r="J53" s="156" t="s">
        <v>91</v>
      </c>
      <c r="K53" s="156" t="s">
        <v>795</v>
      </c>
      <c r="L53" s="159" t="s">
        <v>123</v>
      </c>
      <c r="M53" s="298"/>
      <c r="N53" s="299"/>
      <c r="O53" s="298"/>
      <c r="P53" s="310"/>
      <c r="Q53" s="164"/>
    </row>
    <row r="54" spans="1:17" ht="43.15" hidden="1" x14ac:dyDescent="0.25">
      <c r="A54" s="12" t="s">
        <v>60</v>
      </c>
      <c r="B54" s="12" t="s">
        <v>66</v>
      </c>
      <c r="C54" s="12" t="s">
        <v>102</v>
      </c>
      <c r="F54" s="3" t="s">
        <v>530</v>
      </c>
      <c r="G54" s="13" t="s">
        <v>86</v>
      </c>
      <c r="H54" s="12" t="s">
        <v>87</v>
      </c>
      <c r="I54" s="12" t="s">
        <v>94</v>
      </c>
      <c r="J54" s="12" t="s">
        <v>138</v>
      </c>
      <c r="K54" s="12" t="s">
        <v>529</v>
      </c>
      <c r="L54" s="12" t="s">
        <v>96</v>
      </c>
      <c r="M54" s="298"/>
      <c r="N54" s="299">
        <v>437</v>
      </c>
      <c r="O54" s="298"/>
      <c r="P54" s="310" t="e">
        <f t="shared" si="15"/>
        <v>#DIV/0!</v>
      </c>
      <c r="Q54" s="164">
        <f>O54/N54*100</f>
        <v>0</v>
      </c>
    </row>
    <row r="55" spans="1:17" ht="32.450000000000003" hidden="1" x14ac:dyDescent="0.25">
      <c r="A55" s="12" t="s">
        <v>60</v>
      </c>
      <c r="B55" s="12" t="s">
        <v>66</v>
      </c>
      <c r="C55" s="12" t="s">
        <v>99</v>
      </c>
      <c r="D55" s="139">
        <v>2</v>
      </c>
      <c r="F55" s="3" t="s">
        <v>548</v>
      </c>
      <c r="G55" s="13" t="s">
        <v>86</v>
      </c>
      <c r="H55" s="12" t="s">
        <v>87</v>
      </c>
      <c r="I55" s="12" t="s">
        <v>94</v>
      </c>
      <c r="J55" s="12" t="s">
        <v>138</v>
      </c>
      <c r="K55" s="12" t="s">
        <v>549</v>
      </c>
      <c r="L55" s="12" t="s">
        <v>550</v>
      </c>
      <c r="M55" s="298">
        <v>0</v>
      </c>
      <c r="N55" s="299">
        <v>437</v>
      </c>
      <c r="O55" s="298">
        <v>0</v>
      </c>
      <c r="P55" s="310" t="e">
        <f t="shared" si="15"/>
        <v>#DIV/0!</v>
      </c>
      <c r="Q55" s="164">
        <f>O55/N55*100</f>
        <v>0</v>
      </c>
    </row>
    <row r="56" spans="1:17" ht="99" customHeight="1" x14ac:dyDescent="0.25">
      <c r="A56" s="156" t="s">
        <v>60</v>
      </c>
      <c r="B56" s="156" t="s">
        <v>66</v>
      </c>
      <c r="C56" s="156" t="s">
        <v>166</v>
      </c>
      <c r="D56" s="156"/>
      <c r="E56" s="156"/>
      <c r="F56" s="40" t="s">
        <v>624</v>
      </c>
      <c r="G56" s="158" t="s">
        <v>86</v>
      </c>
      <c r="H56" s="156" t="s">
        <v>87</v>
      </c>
      <c r="I56" s="156" t="s">
        <v>94</v>
      </c>
      <c r="J56" s="156" t="s">
        <v>91</v>
      </c>
      <c r="K56" s="156" t="s">
        <v>625</v>
      </c>
      <c r="L56" s="159" t="s">
        <v>96</v>
      </c>
      <c r="M56" s="298">
        <v>1931</v>
      </c>
      <c r="N56" s="299"/>
      <c r="O56" s="298">
        <v>1930.9</v>
      </c>
      <c r="P56" s="310">
        <f t="shared" si="15"/>
        <v>99.994821336095285</v>
      </c>
      <c r="Q56" s="164"/>
    </row>
    <row r="57" spans="1:17" ht="43.15" hidden="1" customHeight="1" x14ac:dyDescent="0.25">
      <c r="A57" s="156" t="s">
        <v>60</v>
      </c>
      <c r="B57" s="156" t="s">
        <v>66</v>
      </c>
      <c r="C57" s="156" t="s">
        <v>523</v>
      </c>
      <c r="D57" s="156" t="s">
        <v>60</v>
      </c>
      <c r="E57" s="156"/>
      <c r="F57" s="105" t="s">
        <v>659</v>
      </c>
      <c r="G57" s="158" t="s">
        <v>86</v>
      </c>
      <c r="H57" s="156" t="s">
        <v>87</v>
      </c>
      <c r="I57" s="156" t="s">
        <v>94</v>
      </c>
      <c r="J57" s="156" t="s">
        <v>91</v>
      </c>
      <c r="K57" s="156" t="s">
        <v>660</v>
      </c>
      <c r="L57" s="159" t="s">
        <v>96</v>
      </c>
      <c r="M57" s="298"/>
      <c r="N57" s="299"/>
      <c r="O57" s="298"/>
      <c r="P57" s="310" t="e">
        <f t="shared" si="15"/>
        <v>#DIV/0!</v>
      </c>
      <c r="Q57" s="164"/>
    </row>
    <row r="58" spans="1:17" ht="67.900000000000006" hidden="1" customHeight="1" x14ac:dyDescent="0.25">
      <c r="A58" s="156" t="s">
        <v>60</v>
      </c>
      <c r="B58" s="156" t="s">
        <v>66</v>
      </c>
      <c r="C58" s="156" t="s">
        <v>523</v>
      </c>
      <c r="D58" s="156" t="s">
        <v>91</v>
      </c>
      <c r="E58" s="156"/>
      <c r="F58" s="219" t="s">
        <v>661</v>
      </c>
      <c r="G58" s="158" t="s">
        <v>86</v>
      </c>
      <c r="H58" s="156" t="s">
        <v>87</v>
      </c>
      <c r="I58" s="156" t="s">
        <v>94</v>
      </c>
      <c r="J58" s="156" t="s">
        <v>91</v>
      </c>
      <c r="K58" s="156" t="s">
        <v>662</v>
      </c>
      <c r="L58" s="159" t="s">
        <v>663</v>
      </c>
      <c r="M58" s="298"/>
      <c r="N58" s="299"/>
      <c r="O58" s="298"/>
      <c r="P58" s="310" t="e">
        <f t="shared" si="15"/>
        <v>#DIV/0!</v>
      </c>
      <c r="Q58" s="164"/>
    </row>
    <row r="59" spans="1:17" ht="60" customHeight="1" x14ac:dyDescent="0.25">
      <c r="A59" s="156" t="s">
        <v>60</v>
      </c>
      <c r="B59" s="156" t="s">
        <v>66</v>
      </c>
      <c r="C59" s="156" t="s">
        <v>523</v>
      </c>
      <c r="D59" s="156" t="s">
        <v>99</v>
      </c>
      <c r="E59" s="156"/>
      <c r="F59" s="219" t="s">
        <v>661</v>
      </c>
      <c r="G59" s="158" t="s">
        <v>86</v>
      </c>
      <c r="H59" s="156" t="s">
        <v>87</v>
      </c>
      <c r="I59" s="156" t="s">
        <v>94</v>
      </c>
      <c r="J59" s="156" t="s">
        <v>91</v>
      </c>
      <c r="K59" s="156" t="s">
        <v>664</v>
      </c>
      <c r="L59" s="159" t="s">
        <v>663</v>
      </c>
      <c r="M59" s="298">
        <v>32260.799999999999</v>
      </c>
      <c r="N59" s="299"/>
      <c r="O59" s="298">
        <v>30828.1</v>
      </c>
      <c r="P59" s="310">
        <f t="shared" si="15"/>
        <v>95.559006596240636</v>
      </c>
      <c r="Q59" s="164"/>
    </row>
    <row r="60" spans="1:17" ht="73.900000000000006" hidden="1" customHeight="1" x14ac:dyDescent="0.25">
      <c r="A60" s="156" t="s">
        <v>60</v>
      </c>
      <c r="B60" s="156" t="s">
        <v>66</v>
      </c>
      <c r="C60" s="156" t="s">
        <v>523</v>
      </c>
      <c r="D60" s="156" t="s">
        <v>103</v>
      </c>
      <c r="E60" s="156"/>
      <c r="F60" s="219" t="s">
        <v>665</v>
      </c>
      <c r="G60" s="158" t="s">
        <v>86</v>
      </c>
      <c r="H60" s="156" t="s">
        <v>87</v>
      </c>
      <c r="I60" s="156" t="s">
        <v>94</v>
      </c>
      <c r="J60" s="156" t="s">
        <v>91</v>
      </c>
      <c r="K60" s="156" t="s">
        <v>666</v>
      </c>
      <c r="L60" s="159" t="s">
        <v>96</v>
      </c>
      <c r="M60" s="298"/>
      <c r="N60" s="299"/>
      <c r="O60" s="298"/>
      <c r="P60" s="310" t="e">
        <f t="shared" si="15"/>
        <v>#DIV/0!</v>
      </c>
      <c r="Q60" s="164"/>
    </row>
    <row r="61" spans="1:17" ht="72.599999999999994" hidden="1" customHeight="1" x14ac:dyDescent="0.25">
      <c r="A61" s="156" t="s">
        <v>60</v>
      </c>
      <c r="B61" s="156" t="s">
        <v>66</v>
      </c>
      <c r="C61" s="156" t="s">
        <v>523</v>
      </c>
      <c r="D61" s="156" t="s">
        <v>138</v>
      </c>
      <c r="E61" s="156"/>
      <c r="F61" s="219" t="s">
        <v>665</v>
      </c>
      <c r="G61" s="158" t="s">
        <v>86</v>
      </c>
      <c r="H61" s="156" t="s">
        <v>87</v>
      </c>
      <c r="I61" s="156" t="s">
        <v>94</v>
      </c>
      <c r="J61" s="156" t="s">
        <v>91</v>
      </c>
      <c r="K61" s="156" t="s">
        <v>664</v>
      </c>
      <c r="L61" s="159" t="s">
        <v>663</v>
      </c>
      <c r="M61" s="298"/>
      <c r="N61" s="299"/>
      <c r="O61" s="298"/>
      <c r="P61" s="310" t="e">
        <f t="shared" si="15"/>
        <v>#DIV/0!</v>
      </c>
      <c r="Q61" s="164"/>
    </row>
    <row r="62" spans="1:17" ht="40.15" customHeight="1" x14ac:dyDescent="0.25">
      <c r="A62" s="156" t="s">
        <v>60</v>
      </c>
      <c r="B62" s="156" t="s">
        <v>66</v>
      </c>
      <c r="C62" s="156" t="s">
        <v>523</v>
      </c>
      <c r="D62" s="156" t="s">
        <v>124</v>
      </c>
      <c r="E62" s="156"/>
      <c r="F62" s="219" t="s">
        <v>667</v>
      </c>
      <c r="G62" s="158" t="s">
        <v>86</v>
      </c>
      <c r="H62" s="156" t="s">
        <v>87</v>
      </c>
      <c r="I62" s="156" t="s">
        <v>94</v>
      </c>
      <c r="J62" s="156" t="s">
        <v>91</v>
      </c>
      <c r="K62" s="156" t="s">
        <v>668</v>
      </c>
      <c r="L62" s="159" t="s">
        <v>96</v>
      </c>
      <c r="M62" s="298">
        <v>8500.7000000000007</v>
      </c>
      <c r="N62" s="299"/>
      <c r="O62" s="298">
        <v>7707</v>
      </c>
      <c r="P62" s="310">
        <f t="shared" si="15"/>
        <v>90.66312186055265</v>
      </c>
      <c r="Q62" s="164"/>
    </row>
    <row r="63" spans="1:17" ht="55.9" hidden="1" customHeight="1" x14ac:dyDescent="0.25">
      <c r="A63" s="156" t="s">
        <v>60</v>
      </c>
      <c r="B63" s="156" t="s">
        <v>66</v>
      </c>
      <c r="C63" s="156" t="s">
        <v>106</v>
      </c>
      <c r="D63" s="156"/>
      <c r="E63" s="156"/>
      <c r="F63" s="220" t="s">
        <v>669</v>
      </c>
      <c r="G63" s="158"/>
      <c r="H63" s="156" t="s">
        <v>87</v>
      </c>
      <c r="I63" s="156" t="s">
        <v>94</v>
      </c>
      <c r="J63" s="156" t="s">
        <v>91</v>
      </c>
      <c r="K63" s="156" t="s">
        <v>670</v>
      </c>
      <c r="L63" s="159" t="s">
        <v>96</v>
      </c>
      <c r="M63" s="298"/>
      <c r="N63" s="299"/>
      <c r="O63" s="298"/>
      <c r="P63" s="310" t="e">
        <f t="shared" si="15"/>
        <v>#DIV/0!</v>
      </c>
      <c r="Q63" s="164"/>
    </row>
    <row r="64" spans="1:17" ht="52.9" hidden="1" customHeight="1" x14ac:dyDescent="0.25">
      <c r="A64" s="221" t="s">
        <v>60</v>
      </c>
      <c r="B64" s="221" t="s">
        <v>66</v>
      </c>
      <c r="C64" s="221" t="s">
        <v>528</v>
      </c>
      <c r="D64" s="221" t="s">
        <v>60</v>
      </c>
      <c r="E64" s="221"/>
      <c r="F64" s="160" t="s">
        <v>671</v>
      </c>
      <c r="G64" s="219"/>
      <c r="H64" s="156" t="s">
        <v>87</v>
      </c>
      <c r="I64" s="156" t="s">
        <v>94</v>
      </c>
      <c r="J64" s="156" t="s">
        <v>91</v>
      </c>
      <c r="K64" s="156" t="s">
        <v>672</v>
      </c>
      <c r="L64" s="159" t="s">
        <v>96</v>
      </c>
      <c r="M64" s="298"/>
      <c r="N64" s="299"/>
      <c r="O64" s="298"/>
      <c r="P64" s="310" t="e">
        <f t="shared" si="15"/>
        <v>#DIV/0!</v>
      </c>
      <c r="Q64" s="164"/>
    </row>
    <row r="65" spans="1:17" ht="51" hidden="1" x14ac:dyDescent="0.25">
      <c r="A65" s="221" t="s">
        <v>60</v>
      </c>
      <c r="B65" s="221" t="s">
        <v>66</v>
      </c>
      <c r="C65" s="221" t="s">
        <v>528</v>
      </c>
      <c r="D65" s="221" t="s">
        <v>91</v>
      </c>
      <c r="E65" s="221"/>
      <c r="F65" s="160" t="s">
        <v>673</v>
      </c>
      <c r="G65" s="219"/>
      <c r="H65" s="156" t="s">
        <v>87</v>
      </c>
      <c r="I65" s="156" t="s">
        <v>94</v>
      </c>
      <c r="J65" s="156" t="s">
        <v>91</v>
      </c>
      <c r="K65" s="156" t="s">
        <v>674</v>
      </c>
      <c r="L65" s="159" t="s">
        <v>96</v>
      </c>
      <c r="M65" s="298"/>
      <c r="N65" s="299"/>
      <c r="O65" s="298"/>
      <c r="P65" s="310" t="e">
        <f t="shared" si="15"/>
        <v>#DIV/0!</v>
      </c>
      <c r="Q65" s="164"/>
    </row>
    <row r="66" spans="1:17" ht="61.15" hidden="1" x14ac:dyDescent="0.25">
      <c r="A66" s="221" t="s">
        <v>60</v>
      </c>
      <c r="B66" s="221" t="s">
        <v>66</v>
      </c>
      <c r="C66" s="221" t="s">
        <v>528</v>
      </c>
      <c r="D66" s="221" t="s">
        <v>99</v>
      </c>
      <c r="E66" s="221"/>
      <c r="F66" s="160" t="s">
        <v>675</v>
      </c>
      <c r="G66" s="219"/>
      <c r="H66" s="156" t="s">
        <v>87</v>
      </c>
      <c r="I66" s="156" t="s">
        <v>94</v>
      </c>
      <c r="J66" s="156" t="s">
        <v>91</v>
      </c>
      <c r="K66" s="156" t="s">
        <v>676</v>
      </c>
      <c r="L66" s="159" t="s">
        <v>663</v>
      </c>
      <c r="M66" s="298"/>
      <c r="N66" s="299"/>
      <c r="O66" s="298"/>
      <c r="P66" s="310" t="e">
        <f t="shared" si="15"/>
        <v>#DIV/0!</v>
      </c>
      <c r="Q66" s="164"/>
    </row>
    <row r="67" spans="1:17" ht="81.599999999999994" hidden="1" x14ac:dyDescent="0.25">
      <c r="A67" s="221" t="s">
        <v>60</v>
      </c>
      <c r="B67" s="221" t="s">
        <v>66</v>
      </c>
      <c r="C67" s="221" t="s">
        <v>528</v>
      </c>
      <c r="D67" s="221" t="s">
        <v>103</v>
      </c>
      <c r="E67" s="221"/>
      <c r="F67" s="160" t="s">
        <v>677</v>
      </c>
      <c r="G67" s="219"/>
      <c r="H67" s="156" t="s">
        <v>87</v>
      </c>
      <c r="I67" s="156" t="s">
        <v>94</v>
      </c>
      <c r="J67" s="156" t="s">
        <v>91</v>
      </c>
      <c r="K67" s="156" t="s">
        <v>678</v>
      </c>
      <c r="L67" s="159" t="s">
        <v>663</v>
      </c>
      <c r="M67" s="298"/>
      <c r="N67" s="299"/>
      <c r="O67" s="298"/>
      <c r="P67" s="310" t="e">
        <f t="shared" si="15"/>
        <v>#DIV/0!</v>
      </c>
      <c r="Q67" s="164"/>
    </row>
    <row r="68" spans="1:17" ht="56.25" x14ac:dyDescent="0.25">
      <c r="A68" s="221" t="s">
        <v>60</v>
      </c>
      <c r="B68" s="221" t="s">
        <v>66</v>
      </c>
      <c r="C68" s="221" t="s">
        <v>593</v>
      </c>
      <c r="D68" s="221" t="s">
        <v>60</v>
      </c>
      <c r="E68" s="221"/>
      <c r="F68" s="160" t="s">
        <v>679</v>
      </c>
      <c r="G68" s="219"/>
      <c r="H68" s="156" t="s">
        <v>87</v>
      </c>
      <c r="I68" s="156" t="s">
        <v>94</v>
      </c>
      <c r="J68" s="156" t="s">
        <v>91</v>
      </c>
      <c r="K68" s="156" t="s">
        <v>680</v>
      </c>
      <c r="L68" s="159" t="s">
        <v>96</v>
      </c>
      <c r="M68" s="298">
        <v>1937.6</v>
      </c>
      <c r="N68" s="299"/>
      <c r="O68" s="298">
        <v>1937.4</v>
      </c>
      <c r="P68" s="310">
        <f t="shared" si="15"/>
        <v>99.989677952105708</v>
      </c>
      <c r="Q68" s="164"/>
    </row>
    <row r="69" spans="1:17" ht="67.5" x14ac:dyDescent="0.25">
      <c r="A69" s="221" t="s">
        <v>60</v>
      </c>
      <c r="B69" s="221" t="s">
        <v>66</v>
      </c>
      <c r="C69" s="221" t="s">
        <v>593</v>
      </c>
      <c r="D69" s="221" t="s">
        <v>60</v>
      </c>
      <c r="E69" s="221"/>
      <c r="F69" s="160" t="s">
        <v>681</v>
      </c>
      <c r="G69" s="219"/>
      <c r="H69" s="156" t="s">
        <v>87</v>
      </c>
      <c r="I69" s="156" t="s">
        <v>94</v>
      </c>
      <c r="J69" s="156" t="s">
        <v>91</v>
      </c>
      <c r="K69" s="156" t="s">
        <v>682</v>
      </c>
      <c r="L69" s="159" t="s">
        <v>663</v>
      </c>
      <c r="M69" s="298">
        <v>2193</v>
      </c>
      <c r="N69" s="299"/>
      <c r="O69" s="298">
        <v>1496.4</v>
      </c>
      <c r="P69" s="310">
        <f t="shared" si="15"/>
        <v>68.235294117647058</v>
      </c>
      <c r="Q69" s="164"/>
    </row>
    <row r="70" spans="1:17" ht="48" x14ac:dyDescent="0.25">
      <c r="A70" s="221" t="s">
        <v>60</v>
      </c>
      <c r="B70" s="221" t="s">
        <v>66</v>
      </c>
      <c r="C70" s="221" t="s">
        <v>775</v>
      </c>
      <c r="D70" s="227"/>
      <c r="E70" s="227"/>
      <c r="F70" s="232" t="s">
        <v>796</v>
      </c>
      <c r="G70" s="229" t="s">
        <v>86</v>
      </c>
      <c r="H70" s="227" t="s">
        <v>87</v>
      </c>
      <c r="I70" s="227" t="s">
        <v>94</v>
      </c>
      <c r="J70" s="227" t="s">
        <v>91</v>
      </c>
      <c r="K70" s="227" t="s">
        <v>797</v>
      </c>
      <c r="L70" s="227" t="s">
        <v>96</v>
      </c>
      <c r="M70" s="298">
        <v>400</v>
      </c>
      <c r="N70" s="299"/>
      <c r="O70" s="298">
        <v>400</v>
      </c>
      <c r="P70" s="310">
        <f t="shared" si="15"/>
        <v>100</v>
      </c>
      <c r="Q70" s="164"/>
    </row>
    <row r="71" spans="1:17" ht="36" x14ac:dyDescent="0.25">
      <c r="A71" s="227" t="s">
        <v>60</v>
      </c>
      <c r="B71" s="227" t="s">
        <v>66</v>
      </c>
      <c r="C71" s="227" t="s">
        <v>778</v>
      </c>
      <c r="D71" s="227" t="s">
        <v>60</v>
      </c>
      <c r="E71" s="227"/>
      <c r="F71" s="288" t="s">
        <v>798</v>
      </c>
      <c r="G71" s="229" t="s">
        <v>86</v>
      </c>
      <c r="H71" s="227" t="s">
        <v>87</v>
      </c>
      <c r="I71" s="227" t="s">
        <v>94</v>
      </c>
      <c r="J71" s="227" t="s">
        <v>91</v>
      </c>
      <c r="K71" s="227" t="s">
        <v>799</v>
      </c>
      <c r="L71" s="230" t="s">
        <v>802</v>
      </c>
      <c r="M71" s="298">
        <v>14509</v>
      </c>
      <c r="N71" s="299"/>
      <c r="O71" s="298">
        <v>14508.6</v>
      </c>
      <c r="P71" s="310">
        <f t="shared" si="15"/>
        <v>99.997243090495559</v>
      </c>
      <c r="Q71" s="164"/>
    </row>
    <row r="72" spans="1:17" ht="45" x14ac:dyDescent="0.25">
      <c r="A72" s="227" t="s">
        <v>60</v>
      </c>
      <c r="B72" s="227" t="s">
        <v>66</v>
      </c>
      <c r="C72" s="227" t="s">
        <v>778</v>
      </c>
      <c r="D72" s="227" t="s">
        <v>91</v>
      </c>
      <c r="E72" s="227"/>
      <c r="F72" s="288" t="s">
        <v>800</v>
      </c>
      <c r="G72" s="229" t="s">
        <v>86</v>
      </c>
      <c r="H72" s="227" t="s">
        <v>87</v>
      </c>
      <c r="I72" s="227" t="s">
        <v>94</v>
      </c>
      <c r="J72" s="227" t="s">
        <v>91</v>
      </c>
      <c r="K72" s="227" t="s">
        <v>801</v>
      </c>
      <c r="L72" s="230" t="s">
        <v>802</v>
      </c>
      <c r="M72" s="298">
        <v>1.5</v>
      </c>
      <c r="N72" s="299"/>
      <c r="O72" s="298">
        <v>1.5</v>
      </c>
      <c r="P72" s="310">
        <f t="shared" si="15"/>
        <v>100</v>
      </c>
      <c r="Q72" s="164"/>
    </row>
    <row r="73" spans="1:17" ht="21" x14ac:dyDescent="0.25">
      <c r="A73" s="9" t="s">
        <v>60</v>
      </c>
      <c r="B73" s="9" t="s">
        <v>70</v>
      </c>
      <c r="C73" s="9"/>
      <c r="D73" s="9"/>
      <c r="E73" s="9"/>
      <c r="F73" s="10" t="s">
        <v>126</v>
      </c>
      <c r="G73" s="13" t="s">
        <v>42</v>
      </c>
      <c r="H73" s="12"/>
      <c r="I73" s="12"/>
      <c r="J73" s="12"/>
      <c r="K73" s="12"/>
      <c r="L73" s="12"/>
      <c r="M73" s="300">
        <f>SUM(M74:M76)</f>
        <v>92115.4</v>
      </c>
      <c r="N73" s="300">
        <f t="shared" ref="N73:O73" si="16">SUM(N74:N76)</f>
        <v>385863.9</v>
      </c>
      <c r="O73" s="300">
        <f t="shared" si="16"/>
        <v>90821.9</v>
      </c>
      <c r="P73" s="309">
        <f t="shared" si="1"/>
        <v>98.595783115526828</v>
      </c>
      <c r="Q73" s="163">
        <f t="shared" si="2"/>
        <v>23.537288665770493</v>
      </c>
    </row>
    <row r="74" spans="1:17" ht="24" hidden="1" x14ac:dyDescent="0.25">
      <c r="A74" s="9"/>
      <c r="B74" s="9"/>
      <c r="C74" s="9"/>
      <c r="D74" s="9"/>
      <c r="E74" s="9"/>
      <c r="F74" s="10"/>
      <c r="G74" s="158" t="s">
        <v>88</v>
      </c>
      <c r="H74" s="12"/>
      <c r="I74" s="12"/>
      <c r="J74" s="12"/>
      <c r="K74" s="12"/>
      <c r="L74" s="12"/>
      <c r="M74" s="301"/>
      <c r="N74" s="301">
        <f t="shared" ref="N74" si="17">N84</f>
        <v>0</v>
      </c>
      <c r="O74" s="301"/>
      <c r="P74" s="310" t="e">
        <f t="shared" si="1"/>
        <v>#DIV/0!</v>
      </c>
      <c r="Q74" s="163"/>
    </row>
    <row r="75" spans="1:17" ht="33.75" x14ac:dyDescent="0.25">
      <c r="A75" s="9"/>
      <c r="B75" s="9"/>
      <c r="C75" s="9"/>
      <c r="D75" s="9"/>
      <c r="E75" s="9"/>
      <c r="F75" s="10"/>
      <c r="G75" s="13" t="s">
        <v>86</v>
      </c>
      <c r="H75" s="12" t="s">
        <v>87</v>
      </c>
      <c r="I75" s="12"/>
      <c r="J75" s="12"/>
      <c r="K75" s="12"/>
      <c r="L75" s="12"/>
      <c r="M75" s="298">
        <f>M79+M80+M81-79.8+M83+M86+M87+M88+M89+M90+0.1</f>
        <v>64004.6</v>
      </c>
      <c r="N75" s="298">
        <f t="shared" ref="N75" si="18">N79+N80+N81-79.8+N83+N86+N87+N88+N89+N90</f>
        <v>256338.5</v>
      </c>
      <c r="O75" s="298">
        <f>O79+O80+O81-79.8+O83+O86+O87+O88+O89+O90</f>
        <v>63605.8</v>
      </c>
      <c r="P75" s="310">
        <f t="shared" si="1"/>
        <v>99.376919783890528</v>
      </c>
      <c r="Q75" s="164">
        <f t="shared" si="2"/>
        <v>24.813205975692298</v>
      </c>
    </row>
    <row r="76" spans="1:17" ht="45" x14ac:dyDescent="0.25">
      <c r="A76" s="12"/>
      <c r="B76" s="12"/>
      <c r="C76" s="12"/>
      <c r="D76" s="12"/>
      <c r="E76" s="12"/>
      <c r="F76" s="3"/>
      <c r="G76" s="13" t="s">
        <v>89</v>
      </c>
      <c r="H76" s="12" t="s">
        <v>90</v>
      </c>
      <c r="I76" s="12"/>
      <c r="J76" s="12"/>
      <c r="K76" s="12"/>
      <c r="L76" s="14"/>
      <c r="M76" s="298">
        <f>M77+M78+79.8+M84+M85</f>
        <v>28110.799999999999</v>
      </c>
      <c r="N76" s="298">
        <f t="shared" ref="N76:O76" si="19">N77+N78+79.8+N84+N85</f>
        <v>129525.40000000001</v>
      </c>
      <c r="O76" s="298">
        <f t="shared" si="19"/>
        <v>27216.1</v>
      </c>
      <c r="P76" s="310">
        <f t="shared" si="1"/>
        <v>96.817237503023748</v>
      </c>
      <c r="Q76" s="164">
        <f t="shared" si="2"/>
        <v>21.012172129945167</v>
      </c>
    </row>
    <row r="77" spans="1:17" ht="85.15" customHeight="1" x14ac:dyDescent="0.25">
      <c r="A77" s="12" t="s">
        <v>60</v>
      </c>
      <c r="B77" s="12" t="s">
        <v>70</v>
      </c>
      <c r="C77" s="12" t="s">
        <v>60</v>
      </c>
      <c r="D77" s="12" t="s">
        <v>60</v>
      </c>
      <c r="E77" s="12"/>
      <c r="F77" s="3" t="str">
        <f>'[1]2'!E102</f>
        <v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v>
      </c>
      <c r="G77" s="13" t="s">
        <v>89</v>
      </c>
      <c r="H77" s="12" t="s">
        <v>90</v>
      </c>
      <c r="I77" s="12" t="s">
        <v>94</v>
      </c>
      <c r="J77" s="12" t="s">
        <v>91</v>
      </c>
      <c r="K77" s="12" t="s">
        <v>127</v>
      </c>
      <c r="L77" s="14"/>
      <c r="M77" s="298">
        <v>27480</v>
      </c>
      <c r="N77" s="299">
        <v>129445.6</v>
      </c>
      <c r="O77" s="298">
        <v>26595</v>
      </c>
      <c r="P77" s="310">
        <f t="shared" si="1"/>
        <v>96.779475982532745</v>
      </c>
      <c r="Q77" s="164">
        <f t="shared" si="2"/>
        <v>20.545310153454423</v>
      </c>
    </row>
    <row r="78" spans="1:17" ht="43.15" hidden="1" x14ac:dyDescent="0.25">
      <c r="A78" s="12" t="s">
        <v>60</v>
      </c>
      <c r="B78" s="12" t="s">
        <v>70</v>
      </c>
      <c r="C78" s="12" t="s">
        <v>60</v>
      </c>
      <c r="D78" s="12" t="s">
        <v>91</v>
      </c>
      <c r="E78" s="12"/>
      <c r="F78" s="3" t="str">
        <f>'[1]2'!E103</f>
        <v xml:space="preserve">Уплата налога на имущество организаций </v>
      </c>
      <c r="G78" s="13" t="s">
        <v>89</v>
      </c>
      <c r="H78" s="12" t="s">
        <v>90</v>
      </c>
      <c r="I78" s="12" t="s">
        <v>94</v>
      </c>
      <c r="J78" s="12" t="s">
        <v>91</v>
      </c>
      <c r="K78" s="12" t="s">
        <v>128</v>
      </c>
      <c r="L78" s="14" t="s">
        <v>96</v>
      </c>
      <c r="M78" s="298"/>
      <c r="N78" s="299"/>
      <c r="O78" s="298"/>
      <c r="P78" s="310" t="e">
        <f t="shared" si="1"/>
        <v>#DIV/0!</v>
      </c>
      <c r="Q78" s="164" t="e">
        <f t="shared" si="2"/>
        <v>#DIV/0!</v>
      </c>
    </row>
    <row r="79" spans="1:17" ht="27.6" customHeight="1" x14ac:dyDescent="0.25">
      <c r="A79" s="12" t="s">
        <v>60</v>
      </c>
      <c r="B79" s="12" t="s">
        <v>70</v>
      </c>
      <c r="C79" s="12" t="s">
        <v>91</v>
      </c>
      <c r="D79" s="12" t="s">
        <v>60</v>
      </c>
      <c r="E79" s="12"/>
      <c r="F79" s="3" t="str">
        <f>'[1]2'!E104</f>
        <v>Реализация дополнительных образовательных программ</v>
      </c>
      <c r="G79" s="13" t="s">
        <v>86</v>
      </c>
      <c r="H79" s="12" t="s">
        <v>87</v>
      </c>
      <c r="I79" s="12" t="s">
        <v>94</v>
      </c>
      <c r="J79" s="12" t="s">
        <v>91</v>
      </c>
      <c r="K79" s="12" t="s">
        <v>129</v>
      </c>
      <c r="L79" s="12" t="s">
        <v>96</v>
      </c>
      <c r="M79" s="298">
        <v>61921.5</v>
      </c>
      <c r="N79" s="299">
        <v>256078.3</v>
      </c>
      <c r="O79" s="298">
        <v>61525</v>
      </c>
      <c r="P79" s="310">
        <f t="shared" si="1"/>
        <v>99.359673134533239</v>
      </c>
      <c r="Q79" s="164">
        <f t="shared" si="2"/>
        <v>24.02585459213061</v>
      </c>
    </row>
    <row r="80" spans="1:17" ht="32.450000000000003" hidden="1" x14ac:dyDescent="0.25">
      <c r="A80" s="12" t="s">
        <v>60</v>
      </c>
      <c r="B80" s="12" t="s">
        <v>70</v>
      </c>
      <c r="C80" s="12" t="s">
        <v>91</v>
      </c>
      <c r="D80" s="12" t="s">
        <v>91</v>
      </c>
      <c r="E80" s="12"/>
      <c r="F80" s="3" t="str">
        <f>'[1]2'!E105</f>
        <v xml:space="preserve">Уплата налога на имущество организаций </v>
      </c>
      <c r="G80" s="13" t="s">
        <v>86</v>
      </c>
      <c r="H80" s="12" t="s">
        <v>87</v>
      </c>
      <c r="I80" s="12" t="s">
        <v>94</v>
      </c>
      <c r="J80" s="12" t="s">
        <v>91</v>
      </c>
      <c r="K80" s="12" t="s">
        <v>128</v>
      </c>
      <c r="L80" s="14" t="s">
        <v>96</v>
      </c>
      <c r="M80" s="298"/>
      <c r="N80" s="298"/>
      <c r="O80" s="298"/>
      <c r="P80" s="310" t="e">
        <f t="shared" si="1"/>
        <v>#DIV/0!</v>
      </c>
      <c r="Q80" s="164" t="e">
        <f t="shared" si="2"/>
        <v>#DIV/0!</v>
      </c>
    </row>
    <row r="81" spans="1:18" ht="33.75" x14ac:dyDescent="0.25">
      <c r="A81" s="12" t="s">
        <v>60</v>
      </c>
      <c r="B81" s="12" t="s">
        <v>70</v>
      </c>
      <c r="C81" s="12" t="s">
        <v>91</v>
      </c>
      <c r="D81" s="12" t="s">
        <v>99</v>
      </c>
      <c r="E81" s="12"/>
      <c r="F81" s="3" t="s">
        <v>526</v>
      </c>
      <c r="G81" s="13" t="s">
        <v>86</v>
      </c>
      <c r="H81" s="12" t="s">
        <v>87</v>
      </c>
      <c r="I81" s="12" t="s">
        <v>94</v>
      </c>
      <c r="J81" s="12" t="s">
        <v>91</v>
      </c>
      <c r="K81" s="12" t="s">
        <v>533</v>
      </c>
      <c r="L81" s="14" t="s">
        <v>96</v>
      </c>
      <c r="M81" s="298">
        <v>303</v>
      </c>
      <c r="N81" s="299">
        <v>170</v>
      </c>
      <c r="O81" s="298">
        <v>300.8</v>
      </c>
      <c r="P81" s="310">
        <f>O81*100/M81</f>
        <v>99.273927392739267</v>
      </c>
      <c r="Q81" s="164">
        <f>O81/N81*100</f>
        <v>176.94117647058823</v>
      </c>
    </row>
    <row r="82" spans="1:18" ht="64.900000000000006" hidden="1" x14ac:dyDescent="0.25">
      <c r="A82" s="12" t="s">
        <v>60</v>
      </c>
      <c r="B82" s="12" t="s">
        <v>70</v>
      </c>
      <c r="C82" s="12" t="s">
        <v>91</v>
      </c>
      <c r="D82" s="12" t="s">
        <v>103</v>
      </c>
      <c r="E82" s="12"/>
      <c r="F82" s="3" t="s">
        <v>551</v>
      </c>
      <c r="G82" s="13" t="s">
        <v>552</v>
      </c>
      <c r="H82" s="38" t="s">
        <v>553</v>
      </c>
      <c r="I82" s="12" t="s">
        <v>94</v>
      </c>
      <c r="J82" s="12" t="s">
        <v>91</v>
      </c>
      <c r="K82" s="12" t="s">
        <v>554</v>
      </c>
      <c r="L82" s="14" t="s">
        <v>96</v>
      </c>
      <c r="M82" s="298">
        <v>0</v>
      </c>
      <c r="N82" s="299">
        <v>170</v>
      </c>
      <c r="O82" s="298">
        <v>0</v>
      </c>
      <c r="P82" s="310">
        <v>100</v>
      </c>
      <c r="Q82" s="164">
        <f>O82/N82*100</f>
        <v>0</v>
      </c>
    </row>
    <row r="83" spans="1:18" ht="78.75" x14ac:dyDescent="0.25">
      <c r="A83" s="12" t="s">
        <v>60</v>
      </c>
      <c r="B83" s="12" t="s">
        <v>70</v>
      </c>
      <c r="C83" s="12" t="s">
        <v>91</v>
      </c>
      <c r="D83" s="12" t="s">
        <v>138</v>
      </c>
      <c r="E83" s="12"/>
      <c r="F83" s="3" t="s">
        <v>591</v>
      </c>
      <c r="G83" s="13" t="s">
        <v>552</v>
      </c>
      <c r="H83" s="38" t="s">
        <v>553</v>
      </c>
      <c r="I83" s="12" t="s">
        <v>94</v>
      </c>
      <c r="J83" s="12" t="s">
        <v>99</v>
      </c>
      <c r="K83" s="12" t="s">
        <v>601</v>
      </c>
      <c r="L83" s="14" t="s">
        <v>96</v>
      </c>
      <c r="M83" s="298">
        <v>1859.8</v>
      </c>
      <c r="N83" s="299">
        <v>170</v>
      </c>
      <c r="O83" s="298">
        <v>1859.8</v>
      </c>
      <c r="P83" s="310">
        <f t="shared" ref="P83:P90" si="20">O83*100/M83</f>
        <v>100</v>
      </c>
      <c r="Q83" s="164">
        <f>O83/N83*100</f>
        <v>1094</v>
      </c>
    </row>
    <row r="84" spans="1:18" ht="56.25" x14ac:dyDescent="0.25">
      <c r="A84" s="156" t="s">
        <v>60</v>
      </c>
      <c r="B84" s="156" t="s">
        <v>70</v>
      </c>
      <c r="C84" s="156" t="s">
        <v>106</v>
      </c>
      <c r="D84" s="227"/>
      <c r="E84" s="227"/>
      <c r="F84" s="231" t="s">
        <v>771</v>
      </c>
      <c r="G84" s="229" t="s">
        <v>86</v>
      </c>
      <c r="H84" s="227" t="s">
        <v>87</v>
      </c>
      <c r="I84" s="227" t="s">
        <v>94</v>
      </c>
      <c r="J84" s="227" t="s">
        <v>99</v>
      </c>
      <c r="K84" s="227" t="s">
        <v>772</v>
      </c>
      <c r="L84" s="230" t="s">
        <v>693</v>
      </c>
      <c r="M84" s="298">
        <v>380</v>
      </c>
      <c r="N84" s="299"/>
      <c r="O84" s="298">
        <v>370.3</v>
      </c>
      <c r="P84" s="310">
        <f t="shared" si="20"/>
        <v>97.44736842105263</v>
      </c>
      <c r="Q84" s="164"/>
    </row>
    <row r="85" spans="1:18" ht="56.25" x14ac:dyDescent="0.25">
      <c r="A85" s="156" t="s">
        <v>60</v>
      </c>
      <c r="B85" s="156" t="s">
        <v>70</v>
      </c>
      <c r="C85" s="156" t="s">
        <v>528</v>
      </c>
      <c r="D85" s="227"/>
      <c r="E85" s="227"/>
      <c r="F85" s="231" t="s">
        <v>773</v>
      </c>
      <c r="G85" s="229" t="s">
        <v>86</v>
      </c>
      <c r="H85" s="227" t="s">
        <v>87</v>
      </c>
      <c r="I85" s="227" t="s">
        <v>94</v>
      </c>
      <c r="J85" s="227" t="s">
        <v>99</v>
      </c>
      <c r="K85" s="227" t="s">
        <v>774</v>
      </c>
      <c r="L85" s="230" t="s">
        <v>693</v>
      </c>
      <c r="M85" s="298">
        <v>171</v>
      </c>
      <c r="N85" s="299"/>
      <c r="O85" s="298">
        <v>171</v>
      </c>
      <c r="P85" s="310">
        <f t="shared" si="20"/>
        <v>100</v>
      </c>
      <c r="Q85" s="164"/>
    </row>
    <row r="86" spans="1:18" ht="71.45" hidden="1" x14ac:dyDescent="0.25">
      <c r="A86" s="156" t="s">
        <v>60</v>
      </c>
      <c r="B86" s="156" t="s">
        <v>70</v>
      </c>
      <c r="C86" s="156" t="s">
        <v>166</v>
      </c>
      <c r="D86" s="156" t="s">
        <v>60</v>
      </c>
      <c r="E86" s="156"/>
      <c r="F86" s="160" t="s">
        <v>691</v>
      </c>
      <c r="G86" s="158"/>
      <c r="H86" s="156" t="s">
        <v>87</v>
      </c>
      <c r="I86" s="156" t="s">
        <v>94</v>
      </c>
      <c r="J86" s="156" t="s">
        <v>99</v>
      </c>
      <c r="K86" s="156" t="s">
        <v>692</v>
      </c>
      <c r="L86" s="159" t="s">
        <v>693</v>
      </c>
      <c r="M86" s="298"/>
      <c r="N86" s="299"/>
      <c r="O86" s="298"/>
      <c r="P86" s="310" t="e">
        <f t="shared" si="20"/>
        <v>#DIV/0!</v>
      </c>
      <c r="Q86" s="164"/>
    </row>
    <row r="87" spans="1:18" ht="61.15" hidden="1" x14ac:dyDescent="0.25">
      <c r="A87" s="156" t="s">
        <v>60</v>
      </c>
      <c r="B87" s="156" t="s">
        <v>70</v>
      </c>
      <c r="C87" s="156" t="s">
        <v>166</v>
      </c>
      <c r="D87" s="156" t="s">
        <v>91</v>
      </c>
      <c r="E87" s="156"/>
      <c r="F87" s="160" t="s">
        <v>694</v>
      </c>
      <c r="G87" s="158"/>
      <c r="H87" s="156" t="s">
        <v>87</v>
      </c>
      <c r="I87" s="156" t="s">
        <v>94</v>
      </c>
      <c r="J87" s="156" t="s">
        <v>99</v>
      </c>
      <c r="K87" s="156" t="s">
        <v>695</v>
      </c>
      <c r="L87" s="159" t="s">
        <v>693</v>
      </c>
      <c r="M87" s="298"/>
      <c r="N87" s="299"/>
      <c r="O87" s="298"/>
      <c r="P87" s="310" t="e">
        <f t="shared" si="20"/>
        <v>#DIV/0!</v>
      </c>
      <c r="Q87" s="164"/>
    </row>
    <row r="88" spans="1:18" ht="71.45" hidden="1" x14ac:dyDescent="0.25">
      <c r="A88" s="156" t="s">
        <v>60</v>
      </c>
      <c r="B88" s="156" t="s">
        <v>70</v>
      </c>
      <c r="C88" s="156" t="s">
        <v>166</v>
      </c>
      <c r="D88" s="156" t="s">
        <v>99</v>
      </c>
      <c r="E88" s="156"/>
      <c r="F88" s="160" t="s">
        <v>696</v>
      </c>
      <c r="G88" s="158"/>
      <c r="H88" s="156" t="s">
        <v>87</v>
      </c>
      <c r="I88" s="156" t="s">
        <v>94</v>
      </c>
      <c r="J88" s="156" t="s">
        <v>99</v>
      </c>
      <c r="K88" s="156" t="s">
        <v>697</v>
      </c>
      <c r="L88" s="159" t="s">
        <v>693</v>
      </c>
      <c r="M88" s="298"/>
      <c r="N88" s="299"/>
      <c r="O88" s="298"/>
      <c r="P88" s="310" t="e">
        <f t="shared" si="20"/>
        <v>#DIV/0!</v>
      </c>
      <c r="Q88" s="164"/>
    </row>
    <row r="89" spans="1:18" ht="91.9" hidden="1" x14ac:dyDescent="0.25">
      <c r="A89" s="156" t="s">
        <v>60</v>
      </c>
      <c r="B89" s="156" t="s">
        <v>70</v>
      </c>
      <c r="C89" s="156" t="s">
        <v>166</v>
      </c>
      <c r="D89" s="156" t="s">
        <v>103</v>
      </c>
      <c r="E89" s="156"/>
      <c r="F89" s="160" t="s">
        <v>698</v>
      </c>
      <c r="G89" s="158"/>
      <c r="H89" s="156" t="s">
        <v>87</v>
      </c>
      <c r="I89" s="156" t="s">
        <v>94</v>
      </c>
      <c r="J89" s="156" t="s">
        <v>99</v>
      </c>
      <c r="K89" s="156" t="s">
        <v>699</v>
      </c>
      <c r="L89" s="159" t="s">
        <v>693</v>
      </c>
      <c r="M89" s="298"/>
      <c r="N89" s="299"/>
      <c r="O89" s="298"/>
      <c r="P89" s="310" t="e">
        <f t="shared" si="20"/>
        <v>#DIV/0!</v>
      </c>
      <c r="Q89" s="164"/>
    </row>
    <row r="90" spans="1:18" ht="30.6" hidden="1" x14ac:dyDescent="0.25">
      <c r="A90" s="156" t="s">
        <v>60</v>
      </c>
      <c r="B90" s="156" t="s">
        <v>70</v>
      </c>
      <c r="C90" s="156" t="s">
        <v>523</v>
      </c>
      <c r="D90" s="156"/>
      <c r="E90" s="156"/>
      <c r="F90" s="160" t="s">
        <v>700</v>
      </c>
      <c r="G90" s="158"/>
      <c r="H90" s="156" t="s">
        <v>87</v>
      </c>
      <c r="I90" s="156" t="s">
        <v>94</v>
      </c>
      <c r="J90" s="156" t="s">
        <v>99</v>
      </c>
      <c r="K90" s="156" t="s">
        <v>701</v>
      </c>
      <c r="L90" s="159" t="s">
        <v>663</v>
      </c>
      <c r="M90" s="298"/>
      <c r="N90" s="299"/>
      <c r="O90" s="298"/>
      <c r="P90" s="310" t="e">
        <f t="shared" si="20"/>
        <v>#DIV/0!</v>
      </c>
      <c r="Q90" s="164"/>
    </row>
    <row r="91" spans="1:18" ht="13.9" x14ac:dyDescent="0.25">
      <c r="A91" s="216"/>
      <c r="B91" s="216"/>
      <c r="C91" s="216"/>
      <c r="D91" s="216"/>
      <c r="E91" s="216"/>
      <c r="F91" s="223"/>
      <c r="G91" s="217"/>
      <c r="H91" s="216"/>
      <c r="I91" s="216"/>
      <c r="J91" s="216"/>
      <c r="K91" s="216"/>
      <c r="L91" s="218"/>
      <c r="M91" s="298"/>
      <c r="N91" s="299"/>
      <c r="O91" s="298"/>
      <c r="P91" s="310"/>
      <c r="Q91" s="164"/>
    </row>
    <row r="92" spans="1:18" ht="21" x14ac:dyDescent="0.25">
      <c r="A92" s="9" t="s">
        <v>60</v>
      </c>
      <c r="B92" s="9" t="s">
        <v>130</v>
      </c>
      <c r="C92" s="9" t="s">
        <v>60</v>
      </c>
      <c r="D92" s="9"/>
      <c r="E92" s="9"/>
      <c r="F92" s="10" t="s">
        <v>131</v>
      </c>
      <c r="G92" s="11" t="s">
        <v>42</v>
      </c>
      <c r="H92" s="9"/>
      <c r="I92" s="9"/>
      <c r="J92" s="9"/>
      <c r="K92" s="9"/>
      <c r="L92" s="90"/>
      <c r="M92" s="296">
        <f>SUM(M93:M94)</f>
        <v>26885.199999999997</v>
      </c>
      <c r="N92" s="296">
        <f>SUM(N93:N94)</f>
        <v>154230.5</v>
      </c>
      <c r="O92" s="296">
        <f>SUM(O93:O94)</f>
        <v>25804.300000000003</v>
      </c>
      <c r="P92" s="309">
        <f t="shared" si="1"/>
        <v>95.97957240414803</v>
      </c>
      <c r="Q92" s="163">
        <f t="shared" si="2"/>
        <v>16.73099678727619</v>
      </c>
      <c r="R92" s="162"/>
    </row>
    <row r="93" spans="1:18" ht="33.75" x14ac:dyDescent="0.25">
      <c r="A93" s="12"/>
      <c r="B93" s="12"/>
      <c r="C93" s="12"/>
      <c r="D93" s="12"/>
      <c r="E93" s="12"/>
      <c r="F93" s="10"/>
      <c r="G93" s="13" t="s">
        <v>86</v>
      </c>
      <c r="H93" s="12"/>
      <c r="I93" s="12"/>
      <c r="J93" s="12"/>
      <c r="K93" s="12"/>
      <c r="L93" s="14"/>
      <c r="M93" s="296">
        <f>M95+M105+M107+M109+M106+M111</f>
        <v>13018.199999999999</v>
      </c>
      <c r="N93" s="296">
        <f t="shared" ref="N93" si="21">N95+N105+N107+N109+N106+N111</f>
        <v>60602.5</v>
      </c>
      <c r="O93" s="296">
        <f>O95+O105+O107+O109+O106+O111+0.1</f>
        <v>12365.900000000001</v>
      </c>
      <c r="P93" s="310">
        <f t="shared" si="1"/>
        <v>94.989322640610865</v>
      </c>
      <c r="Q93" s="164">
        <f t="shared" si="2"/>
        <v>20.404933789860159</v>
      </c>
    </row>
    <row r="94" spans="1:18" ht="22.5" x14ac:dyDescent="0.25">
      <c r="A94" s="12"/>
      <c r="B94" s="12"/>
      <c r="C94" s="12"/>
      <c r="D94" s="12"/>
      <c r="E94" s="12"/>
      <c r="F94" s="10"/>
      <c r="G94" s="13" t="s">
        <v>88</v>
      </c>
      <c r="H94" s="12"/>
      <c r="I94" s="12"/>
      <c r="J94" s="12"/>
      <c r="K94" s="12"/>
      <c r="L94" s="14"/>
      <c r="M94" s="296">
        <f>M96+M97+M110+M98+M99+M108+M100+M101+M103+M102+M104</f>
        <v>13866.999999999998</v>
      </c>
      <c r="N94" s="296">
        <f>N96+N97+N110+N98+N99+N108+N100+N101+N103+N102+N104</f>
        <v>93628</v>
      </c>
      <c r="O94" s="296">
        <f>O96+O97+O110+O98+O99+O108+O100+O101+O103+O102+O104</f>
        <v>13438.4</v>
      </c>
      <c r="P94" s="310">
        <f t="shared" si="1"/>
        <v>96.909208913247284</v>
      </c>
      <c r="Q94" s="164">
        <f t="shared" si="2"/>
        <v>14.352971333361813</v>
      </c>
    </row>
    <row r="95" spans="1:18" ht="74.45" customHeight="1" x14ac:dyDescent="0.25">
      <c r="A95" s="12" t="s">
        <v>60</v>
      </c>
      <c r="B95" s="12" t="s">
        <v>130</v>
      </c>
      <c r="C95" s="12" t="s">
        <v>91</v>
      </c>
      <c r="D95" s="12" t="s">
        <v>60</v>
      </c>
      <c r="E95" s="12"/>
      <c r="F95" s="3" t="str">
        <f>'[1]2'!E144</f>
        <v>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v>
      </c>
      <c r="G95" s="13" t="s">
        <v>86</v>
      </c>
      <c r="H95" s="12" t="s">
        <v>87</v>
      </c>
      <c r="I95" s="12" t="s">
        <v>94</v>
      </c>
      <c r="J95" s="12" t="s">
        <v>108</v>
      </c>
      <c r="K95" s="12" t="s">
        <v>768</v>
      </c>
      <c r="L95" s="14" t="s">
        <v>132</v>
      </c>
      <c r="M95" s="298">
        <v>6.5</v>
      </c>
      <c r="N95" s="299">
        <v>12</v>
      </c>
      <c r="O95" s="298">
        <v>0</v>
      </c>
      <c r="P95" s="310" t="s">
        <v>535</v>
      </c>
      <c r="Q95" s="164">
        <f>O95/N95*100</f>
        <v>0</v>
      </c>
    </row>
    <row r="96" spans="1:18" ht="55.9" customHeight="1" x14ac:dyDescent="0.25">
      <c r="A96" s="12" t="s">
        <v>60</v>
      </c>
      <c r="B96" s="12" t="s">
        <v>130</v>
      </c>
      <c r="C96" s="12" t="s">
        <v>91</v>
      </c>
      <c r="D96" s="12" t="s">
        <v>91</v>
      </c>
      <c r="E96" s="12"/>
      <c r="F96" s="3" t="str">
        <f>'[1]2'!E145</f>
        <v>Организация мероприятий по социальной поддержке детей, оставшихся без попечения родителей, переданных в приемные семьи</v>
      </c>
      <c r="G96" s="13" t="s">
        <v>88</v>
      </c>
      <c r="H96" s="12" t="s">
        <v>133</v>
      </c>
      <c r="I96" s="12" t="s">
        <v>102</v>
      </c>
      <c r="J96" s="12" t="s">
        <v>103</v>
      </c>
      <c r="K96" s="12" t="s">
        <v>134</v>
      </c>
      <c r="L96" s="14" t="s">
        <v>96</v>
      </c>
      <c r="M96" s="298">
        <v>1650</v>
      </c>
      <c r="N96" s="299">
        <v>10200.200000000001</v>
      </c>
      <c r="O96" s="298">
        <v>1640.7</v>
      </c>
      <c r="P96" s="310">
        <f t="shared" si="1"/>
        <v>99.436363636363637</v>
      </c>
      <c r="Q96" s="164">
        <f t="shared" si="2"/>
        <v>16.084978725907334</v>
      </c>
    </row>
    <row r="97" spans="1:17" ht="33" customHeight="1" x14ac:dyDescent="0.25">
      <c r="A97" s="12" t="s">
        <v>60</v>
      </c>
      <c r="B97" s="12" t="s">
        <v>130</v>
      </c>
      <c r="C97" s="12" t="s">
        <v>91</v>
      </c>
      <c r="D97" s="12" t="s">
        <v>99</v>
      </c>
      <c r="E97" s="12"/>
      <c r="F97" s="3" t="str">
        <f>'[1]2'!E146</f>
        <v>Организация мероприятий по содержанию детей, находящихся под опекой (попечительством)</v>
      </c>
      <c r="G97" s="13" t="s">
        <v>88</v>
      </c>
      <c r="H97" s="12" t="s">
        <v>133</v>
      </c>
      <c r="I97" s="12" t="s">
        <v>102</v>
      </c>
      <c r="J97" s="12" t="s">
        <v>103</v>
      </c>
      <c r="K97" s="12" t="s">
        <v>135</v>
      </c>
      <c r="L97" s="14" t="s">
        <v>132</v>
      </c>
      <c r="M97" s="298">
        <v>6373.1</v>
      </c>
      <c r="N97" s="299">
        <v>51569.3</v>
      </c>
      <c r="O97" s="298">
        <v>6263.4</v>
      </c>
      <c r="P97" s="310">
        <f t="shared" si="1"/>
        <v>98.278702672168961</v>
      </c>
      <c r="Q97" s="164">
        <f t="shared" si="2"/>
        <v>12.1455982532243</v>
      </c>
    </row>
    <row r="98" spans="1:17" ht="45" customHeight="1" x14ac:dyDescent="0.25">
      <c r="A98" s="12" t="s">
        <v>60</v>
      </c>
      <c r="B98" s="12" t="s">
        <v>130</v>
      </c>
      <c r="C98" s="12" t="s">
        <v>91</v>
      </c>
      <c r="D98" s="12" t="s">
        <v>103</v>
      </c>
      <c r="E98" s="12"/>
      <c r="F98" s="3" t="str">
        <f>'[1]2'!E147</f>
        <v>Организация мероприятий по развитию социальной поддержки детей-сирот и детей, оставшихся без попечения родителей</v>
      </c>
      <c r="G98" s="13" t="s">
        <v>88</v>
      </c>
      <c r="H98" s="12" t="s">
        <v>133</v>
      </c>
      <c r="I98" s="12" t="s">
        <v>102</v>
      </c>
      <c r="J98" s="12" t="s">
        <v>103</v>
      </c>
      <c r="K98" s="12" t="s">
        <v>136</v>
      </c>
      <c r="L98" s="14" t="s">
        <v>137</v>
      </c>
      <c r="M98" s="298">
        <v>71.3</v>
      </c>
      <c r="N98" s="299">
        <v>572</v>
      </c>
      <c r="O98" s="298">
        <v>68.900000000000006</v>
      </c>
      <c r="P98" s="310">
        <f t="shared" si="1"/>
        <v>96.633941093969156</v>
      </c>
      <c r="Q98" s="164">
        <f t="shared" si="2"/>
        <v>12.045454545454547</v>
      </c>
    </row>
    <row r="99" spans="1:17" ht="32.450000000000003" customHeight="1" x14ac:dyDescent="0.25">
      <c r="A99" s="12" t="s">
        <v>60</v>
      </c>
      <c r="B99" s="12" t="s">
        <v>130</v>
      </c>
      <c r="C99" s="12" t="s">
        <v>91</v>
      </c>
      <c r="D99" s="12" t="s">
        <v>138</v>
      </c>
      <c r="E99" s="12"/>
      <c r="F99" s="3" t="str">
        <f>'[1]2'!E148</f>
        <v>Организация опеки и попечительства в отношении несовершеннолетних</v>
      </c>
      <c r="G99" s="13" t="s">
        <v>88</v>
      </c>
      <c r="H99" s="12" t="s">
        <v>133</v>
      </c>
      <c r="I99" s="12" t="s">
        <v>102</v>
      </c>
      <c r="J99" s="12" t="s">
        <v>103</v>
      </c>
      <c r="K99" s="12" t="s">
        <v>139</v>
      </c>
      <c r="L99" s="14" t="s">
        <v>137</v>
      </c>
      <c r="M99" s="298">
        <v>2211.3000000000002</v>
      </c>
      <c r="N99" s="299">
        <v>14227.8</v>
      </c>
      <c r="O99" s="298">
        <v>2211.1999999999998</v>
      </c>
      <c r="P99" s="310">
        <f t="shared" si="1"/>
        <v>99.99547777325553</v>
      </c>
      <c r="Q99" s="164">
        <f t="shared" si="2"/>
        <v>15.541404855283316</v>
      </c>
    </row>
    <row r="100" spans="1:17" ht="110.45" customHeight="1" x14ac:dyDescent="0.25">
      <c r="A100" s="12" t="s">
        <v>60</v>
      </c>
      <c r="B100" s="12" t="s">
        <v>130</v>
      </c>
      <c r="C100" s="12" t="s">
        <v>91</v>
      </c>
      <c r="D100" s="12" t="s">
        <v>124</v>
      </c>
      <c r="E100" s="12"/>
      <c r="F100" s="3" t="str">
        <f>'[1]2'!E149</f>
        <v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v>
      </c>
      <c r="G100" s="13" t="s">
        <v>88</v>
      </c>
      <c r="H100" s="12" t="s">
        <v>133</v>
      </c>
      <c r="I100" s="12" t="s">
        <v>102</v>
      </c>
      <c r="J100" s="12" t="s">
        <v>103</v>
      </c>
      <c r="K100" s="12" t="s">
        <v>140</v>
      </c>
      <c r="L100" s="14" t="s">
        <v>137</v>
      </c>
      <c r="M100" s="298">
        <v>639.79999999999995</v>
      </c>
      <c r="N100" s="299">
        <v>2096.4</v>
      </c>
      <c r="O100" s="298">
        <v>515.6</v>
      </c>
      <c r="P100" s="310">
        <f t="shared" si="1"/>
        <v>80.587683651140992</v>
      </c>
      <c r="Q100" s="164">
        <f t="shared" si="2"/>
        <v>24.594543026140052</v>
      </c>
    </row>
    <row r="101" spans="1:17" ht="36" customHeight="1" x14ac:dyDescent="0.25">
      <c r="A101" s="12" t="s">
        <v>60</v>
      </c>
      <c r="B101" s="12" t="s">
        <v>130</v>
      </c>
      <c r="C101" s="12" t="s">
        <v>91</v>
      </c>
      <c r="D101" s="12" t="s">
        <v>94</v>
      </c>
      <c r="E101" s="12"/>
      <c r="F101" s="3" t="str">
        <f>'[1]2'!E150</f>
        <v>Организация мероприятий по развитию социальной поддержки усыновленных (удочеренных) детей</v>
      </c>
      <c r="G101" s="13" t="s">
        <v>88</v>
      </c>
      <c r="H101" s="12" t="s">
        <v>133</v>
      </c>
      <c r="I101" s="12" t="s">
        <v>102</v>
      </c>
      <c r="J101" s="12" t="s">
        <v>103</v>
      </c>
      <c r="K101" s="12" t="s">
        <v>141</v>
      </c>
      <c r="L101" s="14" t="s">
        <v>132</v>
      </c>
      <c r="M101" s="298">
        <v>110</v>
      </c>
      <c r="N101" s="299">
        <v>440</v>
      </c>
      <c r="O101" s="298">
        <v>110</v>
      </c>
      <c r="P101" s="310">
        <f t="shared" si="1"/>
        <v>100</v>
      </c>
      <c r="Q101" s="164">
        <f t="shared" si="2"/>
        <v>25</v>
      </c>
    </row>
    <row r="102" spans="1:17" ht="45" hidden="1" customHeight="1" x14ac:dyDescent="0.25">
      <c r="A102" s="12" t="s">
        <v>60</v>
      </c>
      <c r="B102" s="12" t="s">
        <v>130</v>
      </c>
      <c r="C102" s="12" t="s">
        <v>91</v>
      </c>
      <c r="D102" s="12" t="s">
        <v>142</v>
      </c>
      <c r="E102" s="12"/>
      <c r="F102" s="3" t="str">
        <f>'[1]2'!E151</f>
        <v>Организация мероприятий по развитию социальной поддержки детей, переданных в семью патронатного воспитателя</v>
      </c>
      <c r="G102" s="13" t="s">
        <v>88</v>
      </c>
      <c r="H102" s="12" t="s">
        <v>133</v>
      </c>
      <c r="I102" s="12" t="s">
        <v>102</v>
      </c>
      <c r="J102" s="12" t="s">
        <v>103</v>
      </c>
      <c r="K102" s="12" t="s">
        <v>143</v>
      </c>
      <c r="L102" s="14" t="s">
        <v>132</v>
      </c>
      <c r="M102" s="298"/>
      <c r="N102" s="299">
        <v>54.7</v>
      </c>
      <c r="O102" s="298">
        <v>0</v>
      </c>
      <c r="P102" s="310"/>
      <c r="Q102" s="164">
        <f t="shared" si="2"/>
        <v>0</v>
      </c>
    </row>
    <row r="103" spans="1:17" ht="55.15" customHeight="1" x14ac:dyDescent="0.25">
      <c r="A103" s="12" t="s">
        <v>60</v>
      </c>
      <c r="B103" s="12" t="s">
        <v>130</v>
      </c>
      <c r="C103" s="12" t="s">
        <v>91</v>
      </c>
      <c r="D103" s="12" t="s">
        <v>108</v>
      </c>
      <c r="E103" s="12"/>
      <c r="F103" s="3" t="str">
        <f>'[1]2'!E152</f>
        <v>Организация мероприятий по развитию социальной поддержки детей, лишенных родительского попечения, при устройстве их в семью</v>
      </c>
      <c r="G103" s="13" t="s">
        <v>88</v>
      </c>
      <c r="H103" s="12" t="s">
        <v>133</v>
      </c>
      <c r="I103" s="12" t="s">
        <v>102</v>
      </c>
      <c r="J103" s="12" t="s">
        <v>103</v>
      </c>
      <c r="K103" s="12" t="s">
        <v>534</v>
      </c>
      <c r="L103" s="14" t="s">
        <v>132</v>
      </c>
      <c r="M103" s="298">
        <v>474.6</v>
      </c>
      <c r="N103" s="299">
        <v>2618</v>
      </c>
      <c r="O103" s="298">
        <v>294.2</v>
      </c>
      <c r="P103" s="310">
        <f t="shared" si="1"/>
        <v>61.989043404972605</v>
      </c>
      <c r="Q103" s="164">
        <f t="shared" si="2"/>
        <v>11.237585943468297</v>
      </c>
    </row>
    <row r="104" spans="1:17" ht="129.6" customHeight="1" x14ac:dyDescent="0.25">
      <c r="A104" s="12" t="s">
        <v>60</v>
      </c>
      <c r="B104" s="12" t="s">
        <v>130</v>
      </c>
      <c r="C104" s="12" t="s">
        <v>91</v>
      </c>
      <c r="D104" s="12" t="s">
        <v>102</v>
      </c>
      <c r="E104" s="12"/>
      <c r="F104" s="3" t="s">
        <v>536</v>
      </c>
      <c r="G104" s="13" t="s">
        <v>88</v>
      </c>
      <c r="H104" s="12" t="s">
        <v>133</v>
      </c>
      <c r="I104" s="12" t="s">
        <v>102</v>
      </c>
      <c r="J104" s="12" t="s">
        <v>103</v>
      </c>
      <c r="K104" s="12" t="s">
        <v>565</v>
      </c>
      <c r="L104" s="14" t="s">
        <v>566</v>
      </c>
      <c r="M104" s="298">
        <v>980</v>
      </c>
      <c r="N104" s="299">
        <v>2890</v>
      </c>
      <c r="O104" s="298">
        <v>980</v>
      </c>
      <c r="P104" s="310">
        <f>O104*100/M104</f>
        <v>100</v>
      </c>
      <c r="Q104" s="164">
        <f>O104/N104*100</f>
        <v>33.910034602076124</v>
      </c>
    </row>
    <row r="105" spans="1:17" ht="33.75" x14ac:dyDescent="0.25">
      <c r="A105" s="12" t="s">
        <v>60</v>
      </c>
      <c r="B105" s="12" t="s">
        <v>130</v>
      </c>
      <c r="C105" s="12" t="s">
        <v>99</v>
      </c>
      <c r="D105" s="12" t="s">
        <v>60</v>
      </c>
      <c r="E105" s="12"/>
      <c r="F105" s="3" t="str">
        <f>'[1]2'!E154</f>
        <v>Учет (регистрация) многодетных семей</v>
      </c>
      <c r="G105" s="13" t="s">
        <v>86</v>
      </c>
      <c r="H105" s="12" t="s">
        <v>87</v>
      </c>
      <c r="I105" s="12" t="s">
        <v>60</v>
      </c>
      <c r="J105" s="12" t="s">
        <v>103</v>
      </c>
      <c r="K105" s="12" t="s">
        <v>144</v>
      </c>
      <c r="L105" s="14" t="s">
        <v>137</v>
      </c>
      <c r="M105" s="298">
        <v>335.2</v>
      </c>
      <c r="N105" s="299">
        <v>2312.9</v>
      </c>
      <c r="O105" s="298">
        <v>333</v>
      </c>
      <c r="P105" s="310">
        <f t="shared" si="1"/>
        <v>99.343675417661103</v>
      </c>
      <c r="Q105" s="164">
        <f t="shared" si="2"/>
        <v>14.39750961995763</v>
      </c>
    </row>
    <row r="106" spans="1:17" ht="32.450000000000003" hidden="1" x14ac:dyDescent="0.25">
      <c r="A106" s="12" t="s">
        <v>60</v>
      </c>
      <c r="B106" s="12" t="s">
        <v>130</v>
      </c>
      <c r="C106" s="12" t="s">
        <v>99</v>
      </c>
      <c r="D106" s="12" t="s">
        <v>91</v>
      </c>
      <c r="E106" s="12"/>
      <c r="F106" s="3" t="str">
        <f>'[1]2'!E155</f>
        <v>Компенсация произведенных расходов на оплату коммунальных услуг размере 30 процентов</v>
      </c>
      <c r="G106" s="13" t="s">
        <v>86</v>
      </c>
      <c r="H106" s="12" t="s">
        <v>133</v>
      </c>
      <c r="I106" s="12" t="s">
        <v>102</v>
      </c>
      <c r="J106" s="12" t="s">
        <v>99</v>
      </c>
      <c r="K106" s="12" t="s">
        <v>145</v>
      </c>
      <c r="L106" s="14" t="s">
        <v>132</v>
      </c>
      <c r="M106" s="298"/>
      <c r="N106" s="299"/>
      <c r="O106" s="298"/>
      <c r="P106" s="310" t="e">
        <f t="shared" si="1"/>
        <v>#DIV/0!</v>
      </c>
      <c r="Q106" s="164" t="e">
        <f t="shared" si="2"/>
        <v>#DIV/0!</v>
      </c>
    </row>
    <row r="107" spans="1:17" ht="94.15" customHeight="1" x14ac:dyDescent="0.25">
      <c r="A107" s="12" t="s">
        <v>60</v>
      </c>
      <c r="B107" s="12" t="s">
        <v>130</v>
      </c>
      <c r="C107" s="12" t="s">
        <v>99</v>
      </c>
      <c r="D107" s="12" t="s">
        <v>99</v>
      </c>
      <c r="E107" s="12"/>
      <c r="F107" s="3" t="str">
        <f>'[1]2'!E156</f>
        <v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 путем выдачи проездных билетов</v>
      </c>
      <c r="G107" s="13" t="s">
        <v>86</v>
      </c>
      <c r="H107" s="12" t="s">
        <v>87</v>
      </c>
      <c r="I107" s="12" t="s">
        <v>102</v>
      </c>
      <c r="J107" s="12" t="s">
        <v>103</v>
      </c>
      <c r="K107" s="12" t="s">
        <v>770</v>
      </c>
      <c r="L107" s="14" t="s">
        <v>132</v>
      </c>
      <c r="M107" s="298">
        <v>3516.7</v>
      </c>
      <c r="N107" s="299">
        <v>23280.6</v>
      </c>
      <c r="O107" s="298">
        <v>3436</v>
      </c>
      <c r="P107" s="310">
        <f t="shared" si="1"/>
        <v>97.705235021468994</v>
      </c>
      <c r="Q107" s="164">
        <f t="shared" si="2"/>
        <v>14.759069783424827</v>
      </c>
    </row>
    <row r="108" spans="1:17" ht="76.900000000000006" customHeight="1" x14ac:dyDescent="0.25">
      <c r="A108" s="12" t="s">
        <v>60</v>
      </c>
      <c r="B108" s="12" t="s">
        <v>130</v>
      </c>
      <c r="C108" s="12" t="s">
        <v>99</v>
      </c>
      <c r="D108" s="12" t="s">
        <v>103</v>
      </c>
      <c r="E108" s="12"/>
      <c r="F108" s="3" t="str">
        <f>'[1]2'!E157</f>
        <v>Предоставление безвозмездных субсидий многодетным семьям, признанным  нуждающимися в улучшении жилищных условий, на строительство, реконструкцию, капитальный ремонт и приобретение жилых помещений</v>
      </c>
      <c r="G108" s="13" t="s">
        <v>88</v>
      </c>
      <c r="H108" s="12" t="s">
        <v>133</v>
      </c>
      <c r="I108" s="12" t="s">
        <v>102</v>
      </c>
      <c r="J108" s="12" t="s">
        <v>99</v>
      </c>
      <c r="K108" s="12" t="s">
        <v>628</v>
      </c>
      <c r="L108" s="14" t="s">
        <v>132</v>
      </c>
      <c r="M108" s="298">
        <v>505.8</v>
      </c>
      <c r="N108" s="299">
        <v>4284</v>
      </c>
      <c r="O108" s="298">
        <v>505.8</v>
      </c>
      <c r="P108" s="310">
        <f t="shared" si="1"/>
        <v>100</v>
      </c>
      <c r="Q108" s="164">
        <f t="shared" si="2"/>
        <v>11.806722689075629</v>
      </c>
    </row>
    <row r="109" spans="1:17" ht="47.45" customHeight="1" x14ac:dyDescent="0.25">
      <c r="A109" s="12" t="s">
        <v>60</v>
      </c>
      <c r="B109" s="12" t="s">
        <v>130</v>
      </c>
      <c r="C109" s="12" t="s">
        <v>99</v>
      </c>
      <c r="D109" s="12" t="s">
        <v>138</v>
      </c>
      <c r="E109" s="12"/>
      <c r="F109" s="3" t="str">
        <f>'[1]2'!E158</f>
        <v>Предоставление бесплатного питания для учащихся из многодетных семей в общеобразовательных учреждениях</v>
      </c>
      <c r="G109" s="13" t="s">
        <v>86</v>
      </c>
      <c r="H109" s="12" t="s">
        <v>87</v>
      </c>
      <c r="I109" s="12" t="s">
        <v>102</v>
      </c>
      <c r="J109" s="12" t="s">
        <v>99</v>
      </c>
      <c r="K109" s="12" t="s">
        <v>769</v>
      </c>
      <c r="L109" s="14" t="s">
        <v>96</v>
      </c>
      <c r="M109" s="298">
        <v>9141.7999999999993</v>
      </c>
      <c r="N109" s="299">
        <v>30321.4</v>
      </c>
      <c r="O109" s="298">
        <v>8582.2000000000007</v>
      </c>
      <c r="P109" s="310">
        <f t="shared" si="1"/>
        <v>93.878667220897441</v>
      </c>
      <c r="Q109" s="164">
        <f t="shared" si="2"/>
        <v>28.304102053335267</v>
      </c>
    </row>
    <row r="110" spans="1:17" ht="44.45" customHeight="1" x14ac:dyDescent="0.25">
      <c r="A110" s="12" t="s">
        <v>60</v>
      </c>
      <c r="B110" s="12" t="s">
        <v>130</v>
      </c>
      <c r="C110" s="12" t="s">
        <v>103</v>
      </c>
      <c r="D110" s="12"/>
      <c r="E110" s="12"/>
      <c r="F110" s="3" t="s">
        <v>146</v>
      </c>
      <c r="G110" s="13" t="s">
        <v>88</v>
      </c>
      <c r="H110" s="12" t="s">
        <v>133</v>
      </c>
      <c r="I110" s="12" t="s">
        <v>102</v>
      </c>
      <c r="J110" s="12" t="s">
        <v>103</v>
      </c>
      <c r="K110" s="12" t="s">
        <v>147</v>
      </c>
      <c r="L110" s="14" t="s">
        <v>137</v>
      </c>
      <c r="M110" s="298">
        <v>851.1</v>
      </c>
      <c r="N110" s="299">
        <v>4675.6000000000004</v>
      </c>
      <c r="O110" s="298">
        <v>848.6</v>
      </c>
      <c r="P110" s="310">
        <f t="shared" si="1"/>
        <v>99.706262483844441</v>
      </c>
      <c r="Q110" s="164">
        <f t="shared" si="2"/>
        <v>18.149542304730943</v>
      </c>
    </row>
    <row r="111" spans="1:17" ht="64.900000000000006" customHeight="1" x14ac:dyDescent="0.25">
      <c r="A111" s="12" t="s">
        <v>60</v>
      </c>
      <c r="B111" s="12" t="s">
        <v>130</v>
      </c>
      <c r="C111" s="12" t="s">
        <v>103</v>
      </c>
      <c r="D111" s="12"/>
      <c r="E111" s="12"/>
      <c r="F111" s="3" t="s">
        <v>567</v>
      </c>
      <c r="G111" s="13" t="s">
        <v>86</v>
      </c>
      <c r="H111" s="12" t="s">
        <v>87</v>
      </c>
      <c r="I111" s="12" t="s">
        <v>102</v>
      </c>
      <c r="J111" s="12" t="s">
        <v>103</v>
      </c>
      <c r="K111" s="12" t="s">
        <v>629</v>
      </c>
      <c r="L111" s="14" t="s">
        <v>123</v>
      </c>
      <c r="M111" s="298">
        <v>18</v>
      </c>
      <c r="N111" s="299">
        <v>4675.6000000000004</v>
      </c>
      <c r="O111" s="298">
        <v>14.6</v>
      </c>
      <c r="P111" s="310">
        <f t="shared" ref="P111" si="22">O111*100/M111</f>
        <v>81.111111111111114</v>
      </c>
      <c r="Q111" s="164">
        <f t="shared" ref="Q111" si="23">O111/N111*100</f>
        <v>0.31225938916930446</v>
      </c>
    </row>
    <row r="112" spans="1:17" ht="31.5" x14ac:dyDescent="0.25">
      <c r="A112" s="12" t="s">
        <v>60</v>
      </c>
      <c r="B112" s="12" t="s">
        <v>73</v>
      </c>
      <c r="C112" s="12"/>
      <c r="D112" s="12"/>
      <c r="E112" s="12"/>
      <c r="F112" s="10" t="s">
        <v>148</v>
      </c>
      <c r="G112" s="13" t="s">
        <v>42</v>
      </c>
      <c r="H112" s="12"/>
      <c r="I112" s="12"/>
      <c r="J112" s="12"/>
      <c r="K112" s="12"/>
      <c r="L112" s="14"/>
      <c r="M112" s="296">
        <f>SUM(M113:M128)-0.1</f>
        <v>12121.2</v>
      </c>
      <c r="N112" s="296">
        <f>SUM(N113:N128)</f>
        <v>129559.40000000001</v>
      </c>
      <c r="O112" s="296">
        <f>SUM(O113:O128)</f>
        <v>11635.900000000001</v>
      </c>
      <c r="P112" s="309">
        <f t="shared" si="1"/>
        <v>95.996270996271008</v>
      </c>
      <c r="Q112" s="163">
        <f t="shared" si="2"/>
        <v>8.9811314346932765</v>
      </c>
    </row>
    <row r="113" spans="1:17" ht="69.599999999999994" customHeight="1" x14ac:dyDescent="0.25">
      <c r="A113" s="12" t="s">
        <v>60</v>
      </c>
      <c r="B113" s="12" t="s">
        <v>73</v>
      </c>
      <c r="C113" s="12" t="s">
        <v>60</v>
      </c>
      <c r="D113" s="12"/>
      <c r="E113" s="12"/>
      <c r="F113" s="3" t="str">
        <f>'[1]2'!E161</f>
        <v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v>
      </c>
      <c r="G113" s="13" t="s">
        <v>86</v>
      </c>
      <c r="H113" s="12" t="s">
        <v>87</v>
      </c>
      <c r="I113" s="12" t="s">
        <v>60</v>
      </c>
      <c r="J113" s="12" t="s">
        <v>103</v>
      </c>
      <c r="K113" s="12" t="s">
        <v>149</v>
      </c>
      <c r="L113" s="14" t="s">
        <v>150</v>
      </c>
      <c r="M113" s="298">
        <v>4236.8</v>
      </c>
      <c r="N113" s="299">
        <v>15334.8</v>
      </c>
      <c r="O113" s="298">
        <v>4104.8</v>
      </c>
      <c r="P113" s="310">
        <f t="shared" si="1"/>
        <v>96.884441087613283</v>
      </c>
      <c r="Q113" s="164">
        <f t="shared" si="2"/>
        <v>26.767874377233486</v>
      </c>
    </row>
    <row r="114" spans="1:17" ht="54" hidden="1" x14ac:dyDescent="0.25">
      <c r="A114" s="12" t="s">
        <v>60</v>
      </c>
      <c r="B114" s="12" t="s">
        <v>73</v>
      </c>
      <c r="C114" s="12" t="s">
        <v>91</v>
      </c>
      <c r="D114" s="12" t="s">
        <v>60</v>
      </c>
      <c r="E114" s="12"/>
      <c r="F114" s="3" t="str">
        <f>'[1]2'!E163</f>
        <v>Организация бухгалтерского учета в муниципальных образовательных учреждениях, подведомственных Управлению образования, деятельность прочих учреждений</v>
      </c>
      <c r="G114" s="13" t="s">
        <v>86</v>
      </c>
      <c r="H114" s="12" t="s">
        <v>87</v>
      </c>
      <c r="I114" s="12" t="s">
        <v>94</v>
      </c>
      <c r="J114" s="12" t="s">
        <v>108</v>
      </c>
      <c r="K114" s="12" t="s">
        <v>151</v>
      </c>
      <c r="L114" s="14" t="s">
        <v>137</v>
      </c>
      <c r="M114" s="298">
        <v>0</v>
      </c>
      <c r="N114" s="299">
        <v>112171.5</v>
      </c>
      <c r="O114" s="298">
        <v>0</v>
      </c>
      <c r="P114" s="310" t="e">
        <f t="shared" si="1"/>
        <v>#DIV/0!</v>
      </c>
      <c r="Q114" s="164">
        <f t="shared" si="2"/>
        <v>0</v>
      </c>
    </row>
    <row r="115" spans="1:17" ht="34.9" hidden="1" customHeight="1" x14ac:dyDescent="0.25">
      <c r="A115" s="12" t="s">
        <v>60</v>
      </c>
      <c r="B115" s="12" t="s">
        <v>73</v>
      </c>
      <c r="C115" s="12" t="s">
        <v>91</v>
      </c>
      <c r="D115" s="12" t="s">
        <v>91</v>
      </c>
      <c r="E115" s="12"/>
      <c r="F115" s="3" t="str">
        <f>'[1]2'!E164</f>
        <v>Уплата прочих налогов и сборов</v>
      </c>
      <c r="G115" s="13" t="s">
        <v>86</v>
      </c>
      <c r="H115" s="12" t="s">
        <v>87</v>
      </c>
      <c r="I115" s="12" t="s">
        <v>94</v>
      </c>
      <c r="J115" s="12" t="s">
        <v>108</v>
      </c>
      <c r="K115" s="12" t="s">
        <v>151</v>
      </c>
      <c r="L115" s="14" t="s">
        <v>152</v>
      </c>
      <c r="M115" s="298"/>
      <c r="N115" s="299"/>
      <c r="O115" s="298"/>
      <c r="P115" s="310"/>
      <c r="Q115" s="164"/>
    </row>
    <row r="116" spans="1:17" ht="32.450000000000003" hidden="1" x14ac:dyDescent="0.25">
      <c r="A116" s="12" t="s">
        <v>60</v>
      </c>
      <c r="B116" s="12" t="s">
        <v>73</v>
      </c>
      <c r="C116" s="12" t="s">
        <v>91</v>
      </c>
      <c r="D116" s="12" t="s">
        <v>99</v>
      </c>
      <c r="E116" s="12"/>
      <c r="F116" s="3" t="s">
        <v>113</v>
      </c>
      <c r="G116" s="13" t="s">
        <v>86</v>
      </c>
      <c r="H116" s="12" t="s">
        <v>87</v>
      </c>
      <c r="I116" s="12" t="s">
        <v>94</v>
      </c>
      <c r="J116" s="12" t="s">
        <v>108</v>
      </c>
      <c r="K116" s="12" t="s">
        <v>153</v>
      </c>
      <c r="L116" s="14" t="s">
        <v>154</v>
      </c>
      <c r="M116" s="298"/>
      <c r="N116" s="299"/>
      <c r="O116" s="298"/>
      <c r="P116" s="310" t="e">
        <f t="shared" si="1"/>
        <v>#DIV/0!</v>
      </c>
      <c r="Q116" s="164" t="e">
        <f t="shared" si="2"/>
        <v>#DIV/0!</v>
      </c>
    </row>
    <row r="117" spans="1:17" ht="113.25" x14ac:dyDescent="0.25">
      <c r="A117" s="227" t="s">
        <v>60</v>
      </c>
      <c r="B117" s="227" t="s">
        <v>73</v>
      </c>
      <c r="C117" s="227" t="s">
        <v>91</v>
      </c>
      <c r="D117" s="227" t="s">
        <v>103</v>
      </c>
      <c r="E117" s="227"/>
      <c r="F117" s="228" t="s">
        <v>766</v>
      </c>
      <c r="G117" s="229"/>
      <c r="H117" s="227" t="s">
        <v>87</v>
      </c>
      <c r="I117" s="227" t="s">
        <v>94</v>
      </c>
      <c r="J117" s="227" t="s">
        <v>108</v>
      </c>
      <c r="K117" s="227" t="s">
        <v>767</v>
      </c>
      <c r="L117" s="230" t="s">
        <v>121</v>
      </c>
      <c r="M117" s="298">
        <v>7189.6</v>
      </c>
      <c r="N117" s="299"/>
      <c r="O117" s="298">
        <v>6961.6</v>
      </c>
      <c r="P117" s="310">
        <f>O117*100/M117</f>
        <v>96.828752642706121</v>
      </c>
      <c r="Q117" s="164"/>
    </row>
    <row r="118" spans="1:17" ht="90.6" hidden="1" customHeight="1" x14ac:dyDescent="0.25">
      <c r="A118" s="156" t="s">
        <v>60</v>
      </c>
      <c r="B118" s="156" t="s">
        <v>73</v>
      </c>
      <c r="C118" s="156" t="s">
        <v>155</v>
      </c>
      <c r="D118" s="156" t="s">
        <v>60</v>
      </c>
      <c r="E118" s="156"/>
      <c r="F118" s="151" t="s">
        <v>702</v>
      </c>
      <c r="G118" s="158" t="s">
        <v>86</v>
      </c>
      <c r="H118" s="156" t="s">
        <v>87</v>
      </c>
      <c r="I118" s="156" t="s">
        <v>94</v>
      </c>
      <c r="J118" s="156" t="s">
        <v>94</v>
      </c>
      <c r="K118" s="156" t="s">
        <v>156</v>
      </c>
      <c r="L118" s="159" t="s">
        <v>703</v>
      </c>
      <c r="M118" s="298">
        <v>0</v>
      </c>
      <c r="N118" s="299"/>
      <c r="O118" s="298">
        <v>0</v>
      </c>
      <c r="P118" s="310" t="e">
        <f t="shared" si="1"/>
        <v>#DIV/0!</v>
      </c>
      <c r="Q118" s="164"/>
    </row>
    <row r="119" spans="1:17" ht="185.45" hidden="1" customHeight="1" x14ac:dyDescent="0.25">
      <c r="A119" s="156" t="s">
        <v>60</v>
      </c>
      <c r="B119" s="156" t="s">
        <v>73</v>
      </c>
      <c r="C119" s="156" t="s">
        <v>155</v>
      </c>
      <c r="D119" s="156" t="s">
        <v>91</v>
      </c>
      <c r="E119" s="156"/>
      <c r="F119" s="289" t="s">
        <v>706</v>
      </c>
      <c r="G119" s="158" t="s">
        <v>86</v>
      </c>
      <c r="H119" s="156" t="s">
        <v>87</v>
      </c>
      <c r="I119" s="156" t="s">
        <v>94</v>
      </c>
      <c r="J119" s="156" t="s">
        <v>94</v>
      </c>
      <c r="K119" s="156" t="s">
        <v>159</v>
      </c>
      <c r="L119" s="159" t="s">
        <v>703</v>
      </c>
      <c r="M119" s="298">
        <v>0</v>
      </c>
      <c r="N119" s="299"/>
      <c r="O119" s="298">
        <v>0</v>
      </c>
      <c r="P119" s="310"/>
      <c r="Q119" s="164"/>
    </row>
    <row r="120" spans="1:17" ht="112.15" hidden="1" customHeight="1" x14ac:dyDescent="0.25">
      <c r="A120" s="156" t="s">
        <v>60</v>
      </c>
      <c r="B120" s="156" t="s">
        <v>73</v>
      </c>
      <c r="C120" s="156" t="s">
        <v>155</v>
      </c>
      <c r="D120" s="156" t="s">
        <v>99</v>
      </c>
      <c r="E120" s="156"/>
      <c r="F120" s="151" t="s">
        <v>704</v>
      </c>
      <c r="G120" s="158" t="s">
        <v>86</v>
      </c>
      <c r="H120" s="156" t="s">
        <v>87</v>
      </c>
      <c r="I120" s="156" t="s">
        <v>94</v>
      </c>
      <c r="J120" s="156" t="s">
        <v>94</v>
      </c>
      <c r="K120" s="156" t="s">
        <v>705</v>
      </c>
      <c r="L120" s="159" t="s">
        <v>96</v>
      </c>
      <c r="M120" s="298">
        <v>0</v>
      </c>
      <c r="N120" s="299"/>
      <c r="O120" s="298">
        <v>0</v>
      </c>
      <c r="P120" s="310"/>
      <c r="Q120" s="164"/>
    </row>
    <row r="121" spans="1:17" ht="78.599999999999994" hidden="1" customHeight="1" x14ac:dyDescent="0.25">
      <c r="A121" s="12" t="s">
        <v>60</v>
      </c>
      <c r="B121" s="12" t="s">
        <v>73</v>
      </c>
      <c r="C121" s="12" t="s">
        <v>160</v>
      </c>
      <c r="D121" s="12"/>
      <c r="E121" s="12"/>
      <c r="F121" s="3" t="str">
        <f>'[1]2'!E180</f>
        <v xml:space="preserve">Организация управления муниципальной услугой «Мероприятия по социальной поддержке малоимущих и нетрудоспособных граждан, граждан, находящихся в трудной жищненной ситуации" </v>
      </c>
      <c r="G121" s="13" t="s">
        <v>86</v>
      </c>
      <c r="H121" s="12" t="s">
        <v>87</v>
      </c>
      <c r="I121" s="12" t="s">
        <v>102</v>
      </c>
      <c r="J121" s="12" t="s">
        <v>99</v>
      </c>
      <c r="K121" s="12" t="s">
        <v>161</v>
      </c>
      <c r="L121" s="14" t="s">
        <v>522</v>
      </c>
      <c r="M121" s="298"/>
      <c r="N121" s="299">
        <v>167</v>
      </c>
      <c r="O121" s="298"/>
      <c r="P121" s="310" t="e">
        <f t="shared" si="1"/>
        <v>#DIV/0!</v>
      </c>
      <c r="Q121" s="164">
        <f t="shared" si="2"/>
        <v>0</v>
      </c>
    </row>
    <row r="122" spans="1:17" ht="45" hidden="1" customHeight="1" x14ac:dyDescent="0.25">
      <c r="A122" s="15" t="s">
        <v>60</v>
      </c>
      <c r="B122" s="15" t="s">
        <v>73</v>
      </c>
      <c r="C122" s="15" t="s">
        <v>162</v>
      </c>
      <c r="D122" s="15"/>
      <c r="E122" s="15"/>
      <c r="F122" s="3" t="str">
        <f>'[1]2'!E181</f>
        <v xml:space="preserve">Организация управления муниципальной услугой «Пожарная безопасность объектов образовательных учреждений" </v>
      </c>
      <c r="G122" s="16" t="s">
        <v>86</v>
      </c>
      <c r="H122" s="15" t="s">
        <v>87</v>
      </c>
      <c r="I122" s="15" t="s">
        <v>99</v>
      </c>
      <c r="J122" s="15" t="s">
        <v>158</v>
      </c>
      <c r="K122" s="15" t="s">
        <v>163</v>
      </c>
      <c r="L122" s="17" t="s">
        <v>157</v>
      </c>
      <c r="M122" s="302"/>
      <c r="N122" s="299"/>
      <c r="O122" s="302"/>
      <c r="P122" s="310" t="e">
        <f t="shared" si="1"/>
        <v>#DIV/0!</v>
      </c>
      <c r="Q122" s="164" t="e">
        <f t="shared" si="2"/>
        <v>#DIV/0!</v>
      </c>
    </row>
    <row r="123" spans="1:17" ht="33.6" customHeight="1" x14ac:dyDescent="0.25">
      <c r="A123" s="12" t="s">
        <v>60</v>
      </c>
      <c r="B123" s="12" t="s">
        <v>73</v>
      </c>
      <c r="C123" s="12" t="s">
        <v>164</v>
      </c>
      <c r="D123" s="12"/>
      <c r="E123" s="12"/>
      <c r="F123" s="3" t="str">
        <f>'[1]2'!E182</f>
        <v>Организация мероприятий по развитию образования города Можги</v>
      </c>
      <c r="G123" s="13" t="s">
        <v>86</v>
      </c>
      <c r="H123" s="12" t="s">
        <v>87</v>
      </c>
      <c r="I123" s="12" t="s">
        <v>94</v>
      </c>
      <c r="J123" s="12" t="s">
        <v>108</v>
      </c>
      <c r="K123" s="12" t="s">
        <v>165</v>
      </c>
      <c r="L123" s="14" t="s">
        <v>123</v>
      </c>
      <c r="M123" s="298">
        <v>200</v>
      </c>
      <c r="N123" s="299">
        <v>1012.1</v>
      </c>
      <c r="O123" s="298">
        <v>200</v>
      </c>
      <c r="P123" s="310">
        <f t="shared" si="1"/>
        <v>100</v>
      </c>
      <c r="Q123" s="164">
        <f t="shared" si="2"/>
        <v>19.760893192372293</v>
      </c>
    </row>
    <row r="124" spans="1:17" ht="32.450000000000003" hidden="1" x14ac:dyDescent="0.25">
      <c r="A124" s="12" t="s">
        <v>60</v>
      </c>
      <c r="B124" s="12" t="s">
        <v>73</v>
      </c>
      <c r="C124" s="12" t="s">
        <v>166</v>
      </c>
      <c r="D124" s="12"/>
      <c r="E124" s="12"/>
      <c r="F124" s="19" t="str">
        <f>'[1]2'!E183</f>
        <v>Организация мероприятий по детскому и школьному питанию  города Можги</v>
      </c>
      <c r="G124" s="20" t="s">
        <v>86</v>
      </c>
      <c r="H124" s="18" t="s">
        <v>87</v>
      </c>
      <c r="I124" s="18" t="s">
        <v>94</v>
      </c>
      <c r="J124" s="18" t="s">
        <v>108</v>
      </c>
      <c r="K124" s="18" t="s">
        <v>167</v>
      </c>
      <c r="L124" s="21" t="s">
        <v>96</v>
      </c>
      <c r="M124" s="303"/>
      <c r="N124" s="304"/>
      <c r="O124" s="303"/>
      <c r="P124" s="311" t="e">
        <f t="shared" si="1"/>
        <v>#DIV/0!</v>
      </c>
      <c r="Q124" s="165" t="e">
        <f t="shared" si="2"/>
        <v>#DIV/0!</v>
      </c>
    </row>
    <row r="125" spans="1:17" ht="32.450000000000003" hidden="1" x14ac:dyDescent="0.25">
      <c r="A125" s="12" t="s">
        <v>60</v>
      </c>
      <c r="B125" s="12" t="s">
        <v>73</v>
      </c>
      <c r="C125" s="12" t="s">
        <v>523</v>
      </c>
      <c r="D125" s="12"/>
      <c r="E125" s="12"/>
      <c r="F125" s="22" t="s">
        <v>524</v>
      </c>
      <c r="G125" s="25" t="s">
        <v>86</v>
      </c>
      <c r="H125" s="23" t="s">
        <v>87</v>
      </c>
      <c r="I125" s="23" t="s">
        <v>94</v>
      </c>
      <c r="J125" s="23" t="s">
        <v>108</v>
      </c>
      <c r="K125" s="23" t="s">
        <v>525</v>
      </c>
      <c r="L125" s="14" t="s">
        <v>150</v>
      </c>
      <c r="M125" s="305"/>
      <c r="N125" s="305"/>
      <c r="O125" s="297"/>
      <c r="P125" s="310">
        <v>100</v>
      </c>
      <c r="Q125" s="164" t="e">
        <f t="shared" si="2"/>
        <v>#DIV/0!</v>
      </c>
    </row>
    <row r="126" spans="1:17" ht="45" x14ac:dyDescent="0.25">
      <c r="A126" s="12" t="s">
        <v>60</v>
      </c>
      <c r="B126" s="12" t="s">
        <v>73</v>
      </c>
      <c r="C126" s="12" t="s">
        <v>523</v>
      </c>
      <c r="F126" s="3" t="s">
        <v>530</v>
      </c>
      <c r="G126" s="13" t="s">
        <v>86</v>
      </c>
      <c r="H126" s="12" t="s">
        <v>87</v>
      </c>
      <c r="I126" s="12" t="s">
        <v>94</v>
      </c>
      <c r="J126" s="12" t="s">
        <v>138</v>
      </c>
      <c r="K126" s="12" t="s">
        <v>555</v>
      </c>
      <c r="L126" s="38" t="s">
        <v>556</v>
      </c>
      <c r="M126" s="298">
        <v>475</v>
      </c>
      <c r="N126" s="299">
        <v>437</v>
      </c>
      <c r="O126" s="298">
        <v>349.6</v>
      </c>
      <c r="P126" s="310">
        <f>O126*100/M126</f>
        <v>73.599999999999994</v>
      </c>
      <c r="Q126" s="164">
        <f>O126/N126*100</f>
        <v>80</v>
      </c>
    </row>
    <row r="127" spans="1:17" ht="33.75" x14ac:dyDescent="0.25">
      <c r="A127" s="12" t="s">
        <v>60</v>
      </c>
      <c r="B127" s="12" t="s">
        <v>73</v>
      </c>
      <c r="C127" s="12" t="s">
        <v>106</v>
      </c>
      <c r="F127" s="3" t="s">
        <v>591</v>
      </c>
      <c r="G127" s="13" t="s">
        <v>86</v>
      </c>
      <c r="H127" s="12" t="s">
        <v>87</v>
      </c>
      <c r="I127" s="12" t="s">
        <v>94</v>
      </c>
      <c r="J127" s="12" t="s">
        <v>108</v>
      </c>
      <c r="K127" s="12" t="s">
        <v>602</v>
      </c>
      <c r="L127" s="38" t="s">
        <v>556</v>
      </c>
      <c r="M127" s="298">
        <v>19.899999999999999</v>
      </c>
      <c r="N127" s="299">
        <v>437</v>
      </c>
      <c r="O127" s="298">
        <v>19.899999999999999</v>
      </c>
      <c r="P127" s="310">
        <f>O127*100/M127</f>
        <v>100</v>
      </c>
      <c r="Q127" s="164">
        <f>O127/N127*100</f>
        <v>4.5537757437070931</v>
      </c>
    </row>
    <row r="128" spans="1:17" ht="36" hidden="1" x14ac:dyDescent="0.25">
      <c r="A128" s="156" t="s">
        <v>60</v>
      </c>
      <c r="B128" s="156" t="s">
        <v>73</v>
      </c>
      <c r="C128" s="156" t="s">
        <v>593</v>
      </c>
      <c r="D128" s="156"/>
      <c r="E128" s="156"/>
      <c r="F128" s="160" t="s">
        <v>526</v>
      </c>
      <c r="G128" s="158" t="s">
        <v>86</v>
      </c>
      <c r="H128" s="156" t="s">
        <v>87</v>
      </c>
      <c r="I128" s="156" t="s">
        <v>94</v>
      </c>
      <c r="J128" s="156" t="s">
        <v>108</v>
      </c>
      <c r="K128" s="156" t="s">
        <v>626</v>
      </c>
      <c r="L128" s="159" t="s">
        <v>123</v>
      </c>
      <c r="M128" s="298">
        <v>0</v>
      </c>
      <c r="N128" s="299"/>
      <c r="O128" s="298">
        <v>0</v>
      </c>
      <c r="P128" s="310" t="e">
        <f>O128*100/M128</f>
        <v>#DIV/0!</v>
      </c>
      <c r="Q128" s="164"/>
    </row>
    <row r="130" spans="1:17" ht="64.900000000000006" hidden="1" x14ac:dyDescent="0.25">
      <c r="A130" s="12" t="s">
        <v>60</v>
      </c>
      <c r="B130" s="12" t="s">
        <v>557</v>
      </c>
      <c r="C130" s="12"/>
      <c r="D130" s="12"/>
      <c r="E130" s="12"/>
      <c r="F130" s="10" t="s">
        <v>558</v>
      </c>
      <c r="G130" s="13" t="s">
        <v>42</v>
      </c>
      <c r="H130" s="12"/>
      <c r="I130" s="12"/>
      <c r="J130" s="12"/>
      <c r="K130" s="12"/>
      <c r="L130" s="14"/>
      <c r="M130" s="296">
        <f>SUM(M131:M134)</f>
        <v>0</v>
      </c>
      <c r="N130" s="296">
        <f>SUM(N131:N134)-0.2</f>
        <v>-0.2</v>
      </c>
      <c r="O130" s="296">
        <f>SUM(O131:O134)+0.1</f>
        <v>0.1</v>
      </c>
      <c r="P130" s="309" t="e">
        <f t="shared" ref="P130:P132" si="24">O130*100/M130</f>
        <v>#DIV/0!</v>
      </c>
      <c r="Q130" s="163">
        <f t="shared" ref="Q130:Q134" si="25">O130/N130*100</f>
        <v>-50</v>
      </c>
    </row>
    <row r="131" spans="1:17" ht="41.45" hidden="1" customHeight="1" x14ac:dyDescent="0.25">
      <c r="A131" s="12" t="s">
        <v>60</v>
      </c>
      <c r="B131" s="12" t="s">
        <v>557</v>
      </c>
      <c r="C131" s="12" t="s">
        <v>60</v>
      </c>
      <c r="D131" s="12"/>
      <c r="E131" s="12"/>
      <c r="F131" s="3"/>
      <c r="G131" s="13" t="s">
        <v>86</v>
      </c>
      <c r="H131" s="12" t="s">
        <v>87</v>
      </c>
      <c r="I131" s="12" t="s">
        <v>60</v>
      </c>
      <c r="J131" s="12" t="s">
        <v>103</v>
      </c>
      <c r="K131" s="12" t="s">
        <v>149</v>
      </c>
      <c r="L131" s="14" t="s">
        <v>150</v>
      </c>
      <c r="M131" s="298"/>
      <c r="N131" s="299"/>
      <c r="O131" s="298"/>
      <c r="P131" s="310"/>
      <c r="Q131" s="164"/>
    </row>
    <row r="132" spans="1:17" ht="115.9" hidden="1" customHeight="1" x14ac:dyDescent="0.25">
      <c r="A132" s="12" t="s">
        <v>60</v>
      </c>
      <c r="B132" s="12" t="s">
        <v>557</v>
      </c>
      <c r="C132" s="12" t="s">
        <v>91</v>
      </c>
      <c r="D132" s="12" t="s">
        <v>60</v>
      </c>
      <c r="E132" s="12"/>
      <c r="F132" s="40" t="s">
        <v>559</v>
      </c>
      <c r="G132" s="13" t="s">
        <v>86</v>
      </c>
      <c r="H132" s="12" t="s">
        <v>87</v>
      </c>
      <c r="I132" s="12" t="s">
        <v>94</v>
      </c>
      <c r="J132" s="12" t="s">
        <v>108</v>
      </c>
      <c r="K132" s="12" t="s">
        <v>560</v>
      </c>
      <c r="L132" s="14" t="s">
        <v>96</v>
      </c>
      <c r="M132" s="298"/>
      <c r="N132" s="299"/>
      <c r="O132" s="298"/>
      <c r="P132" s="310" t="e">
        <f t="shared" si="24"/>
        <v>#DIV/0!</v>
      </c>
      <c r="Q132" s="164" t="e">
        <f t="shared" si="25"/>
        <v>#DIV/0!</v>
      </c>
    </row>
    <row r="133" spans="1:17" ht="34.9" hidden="1" customHeight="1" x14ac:dyDescent="0.25">
      <c r="A133" s="12" t="s">
        <v>60</v>
      </c>
      <c r="B133" s="12" t="s">
        <v>557</v>
      </c>
      <c r="C133" s="12" t="s">
        <v>91</v>
      </c>
      <c r="D133" s="12" t="s">
        <v>91</v>
      </c>
      <c r="E133" s="12"/>
      <c r="F133" s="3" t="s">
        <v>561</v>
      </c>
      <c r="G133" s="13" t="s">
        <v>86</v>
      </c>
      <c r="H133" s="12" t="s">
        <v>87</v>
      </c>
      <c r="I133" s="12" t="s">
        <v>94</v>
      </c>
      <c r="J133" s="12" t="s">
        <v>108</v>
      </c>
      <c r="K133" s="12" t="s">
        <v>562</v>
      </c>
      <c r="L133" s="14" t="s">
        <v>123</v>
      </c>
      <c r="M133" s="298"/>
      <c r="N133" s="299"/>
      <c r="O133" s="298"/>
      <c r="P133" s="310"/>
      <c r="Q133" s="164"/>
    </row>
    <row r="134" spans="1:17" ht="96.6" hidden="1" customHeight="1" x14ac:dyDescent="0.25">
      <c r="A134" s="12" t="s">
        <v>60</v>
      </c>
      <c r="B134" s="12" t="s">
        <v>557</v>
      </c>
      <c r="C134" s="12" t="s">
        <v>91</v>
      </c>
      <c r="D134" s="12" t="s">
        <v>99</v>
      </c>
      <c r="E134" s="12"/>
      <c r="F134" s="40" t="s">
        <v>563</v>
      </c>
      <c r="G134" s="13" t="s">
        <v>86</v>
      </c>
      <c r="H134" s="12" t="s">
        <v>87</v>
      </c>
      <c r="I134" s="12" t="s">
        <v>94</v>
      </c>
      <c r="J134" s="12" t="s">
        <v>108</v>
      </c>
      <c r="K134" s="12" t="s">
        <v>562</v>
      </c>
      <c r="L134" s="14" t="s">
        <v>564</v>
      </c>
      <c r="M134" s="298"/>
      <c r="N134" s="299"/>
      <c r="O134" s="298"/>
      <c r="P134" s="310"/>
      <c r="Q134" s="164" t="e">
        <f t="shared" si="25"/>
        <v>#DIV/0!</v>
      </c>
    </row>
    <row r="135" spans="1:17" ht="54" x14ac:dyDescent="0.25">
      <c r="A135" s="12" t="s">
        <v>60</v>
      </c>
      <c r="B135" s="12" t="s">
        <v>609</v>
      </c>
      <c r="C135" s="12"/>
      <c r="D135" s="12"/>
      <c r="E135" s="12"/>
      <c r="F135" s="212" t="s">
        <v>587</v>
      </c>
      <c r="G135" s="13" t="s">
        <v>42</v>
      </c>
      <c r="H135" s="12"/>
      <c r="I135" s="12"/>
      <c r="J135" s="12"/>
      <c r="K135" s="12"/>
      <c r="L135" s="14"/>
      <c r="M135" s="296">
        <f>M136</f>
        <v>7069</v>
      </c>
      <c r="N135" s="296">
        <f t="shared" ref="N135:P135" si="26">N136</f>
        <v>0</v>
      </c>
      <c r="O135" s="296">
        <f t="shared" si="26"/>
        <v>7016.2</v>
      </c>
      <c r="P135" s="296">
        <f t="shared" si="26"/>
        <v>99.253076814259444</v>
      </c>
      <c r="Q135" s="163" t="e">
        <f t="shared" ref="Q135" si="27">O135/N135*100</f>
        <v>#DIV/0!</v>
      </c>
    </row>
    <row r="136" spans="1:17" ht="104.45" customHeight="1" x14ac:dyDescent="0.25">
      <c r="A136" s="12" t="s">
        <v>60</v>
      </c>
      <c r="B136" s="12" t="s">
        <v>609</v>
      </c>
      <c r="C136" s="12" t="s">
        <v>60</v>
      </c>
      <c r="D136" s="12"/>
      <c r="E136" s="12"/>
      <c r="F136" s="211" t="s">
        <v>606</v>
      </c>
      <c r="G136" s="13" t="s">
        <v>86</v>
      </c>
      <c r="H136" s="156" t="s">
        <v>87</v>
      </c>
      <c r="I136" s="156" t="s">
        <v>94</v>
      </c>
      <c r="J136" s="156" t="s">
        <v>99</v>
      </c>
      <c r="K136" s="156" t="s">
        <v>627</v>
      </c>
      <c r="L136" s="159" t="s">
        <v>96</v>
      </c>
      <c r="M136" s="298">
        <v>7069</v>
      </c>
      <c r="N136" s="299"/>
      <c r="O136" s="298">
        <v>7016.2</v>
      </c>
      <c r="P136" s="310">
        <f>O136*100/M136</f>
        <v>99.253076814259444</v>
      </c>
      <c r="Q136" s="164"/>
    </row>
  </sheetData>
  <mergeCells count="6">
    <mergeCell ref="P6:Q6"/>
    <mergeCell ref="A6:E6"/>
    <mergeCell ref="F6:F7"/>
    <mergeCell ref="G6:G7"/>
    <mergeCell ref="H6:L6"/>
    <mergeCell ref="M6:O6"/>
  </mergeCells>
  <pageMargins left="0.51181102362204722" right="0.51181102362204722" top="0.55118110236220474" bottom="0.55118110236220474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topLeftCell="A55" workbookViewId="0">
      <selection activeCell="E17" sqref="E17"/>
    </sheetView>
  </sheetViews>
  <sheetFormatPr defaultColWidth="8.85546875" defaultRowHeight="12.75" x14ac:dyDescent="0.2"/>
  <cols>
    <col min="1" max="1" width="6.7109375" style="271" customWidth="1"/>
    <col min="2" max="2" width="7.7109375" style="271" customWidth="1"/>
    <col min="3" max="3" width="15.42578125" style="271" customWidth="1"/>
    <col min="4" max="4" width="47.85546875" style="271" customWidth="1"/>
    <col min="5" max="5" width="19" style="271" customWidth="1"/>
    <col min="6" max="6" width="15.140625" style="271" customWidth="1"/>
    <col min="7" max="7" width="18.28515625" style="271" customWidth="1"/>
    <col min="8" max="8" width="10.28515625" style="271" bestFit="1" customWidth="1"/>
    <col min="9" max="16384" width="8.85546875" style="271"/>
  </cols>
  <sheetData>
    <row r="1" spans="1:8" s="270" customFormat="1" x14ac:dyDescent="0.2">
      <c r="A1" s="270" t="s">
        <v>761</v>
      </c>
    </row>
    <row r="3" spans="1:8" x14ac:dyDescent="0.2">
      <c r="A3" s="271" t="s">
        <v>809</v>
      </c>
    </row>
    <row r="4" spans="1:8" ht="13.15" x14ac:dyDescent="0.25">
      <c r="E4" s="272"/>
      <c r="F4" s="272"/>
    </row>
    <row r="5" spans="1:8" ht="39" customHeight="1" x14ac:dyDescent="0.2">
      <c r="A5" s="433" t="s">
        <v>21</v>
      </c>
      <c r="B5" s="433"/>
      <c r="C5" s="433" t="s">
        <v>37</v>
      </c>
      <c r="D5" s="433" t="s">
        <v>38</v>
      </c>
      <c r="E5" s="433" t="s">
        <v>41</v>
      </c>
      <c r="F5" s="434" t="s">
        <v>39</v>
      </c>
      <c r="G5" s="433" t="s">
        <v>40</v>
      </c>
      <c r="H5" s="272"/>
    </row>
    <row r="6" spans="1:8" ht="54" customHeight="1" x14ac:dyDescent="0.2">
      <c r="A6" s="273" t="s">
        <v>1</v>
      </c>
      <c r="B6" s="273" t="s">
        <v>2</v>
      </c>
      <c r="C6" s="433"/>
      <c r="D6" s="433"/>
      <c r="E6" s="433"/>
      <c r="F6" s="434"/>
      <c r="G6" s="433"/>
    </row>
    <row r="7" spans="1:8" x14ac:dyDescent="0.2">
      <c r="A7" s="430" t="s">
        <v>60</v>
      </c>
      <c r="B7" s="430"/>
      <c r="C7" s="432" t="s">
        <v>619</v>
      </c>
      <c r="D7" s="274" t="s">
        <v>42</v>
      </c>
      <c r="E7" s="275">
        <f>E8+E14+E15</f>
        <v>1143633.22</v>
      </c>
      <c r="F7" s="276">
        <f>F8+F14+F15-0.1</f>
        <v>1092176.3999999999</v>
      </c>
      <c r="G7" s="277">
        <f>F7/E7*100</f>
        <v>95.500583657407219</v>
      </c>
      <c r="H7" s="272"/>
    </row>
    <row r="8" spans="1:8" x14ac:dyDescent="0.2">
      <c r="A8" s="430"/>
      <c r="B8" s="430"/>
      <c r="C8" s="432"/>
      <c r="D8" s="278" t="s">
        <v>510</v>
      </c>
      <c r="E8" s="279">
        <f>E10+E11+E12+E13-0.1</f>
        <v>1063157.8999999999</v>
      </c>
      <c r="F8" s="280">
        <f>F10+F11+F12+F13</f>
        <v>1040978.9</v>
      </c>
      <c r="G8" s="281">
        <f>F8/E8*100</f>
        <v>97.913856445971021</v>
      </c>
    </row>
    <row r="9" spans="1:8" x14ac:dyDescent="0.2">
      <c r="A9" s="430"/>
      <c r="B9" s="430"/>
      <c r="C9" s="432"/>
      <c r="D9" s="282" t="s">
        <v>511</v>
      </c>
      <c r="E9" s="279"/>
      <c r="F9" s="280"/>
      <c r="G9" s="281"/>
    </row>
    <row r="10" spans="1:8" x14ac:dyDescent="0.2">
      <c r="A10" s="430"/>
      <c r="B10" s="430"/>
      <c r="C10" s="432"/>
      <c r="D10" s="282" t="s">
        <v>512</v>
      </c>
      <c r="E10" s="279">
        <f>E19+E28+E37+E55+E46+E64+E73</f>
        <v>269646.90000000002</v>
      </c>
      <c r="F10" s="279">
        <f>F19+F28+F37+F55+F46+F64+F73</f>
        <v>256273.30000000002</v>
      </c>
      <c r="G10" s="281">
        <f>F10/E10*100</f>
        <v>95.040328666860248</v>
      </c>
    </row>
    <row r="11" spans="1:8" x14ac:dyDescent="0.2">
      <c r="A11" s="430"/>
      <c r="B11" s="430"/>
      <c r="C11" s="432"/>
      <c r="D11" s="282" t="s">
        <v>513</v>
      </c>
      <c r="E11" s="279">
        <f>E20+E29+E38+E56+E47+E65</f>
        <v>80196.600000000006</v>
      </c>
      <c r="F11" s="279">
        <f>F20+F29+F38+F56+F47+F65</f>
        <v>77514.600000000006</v>
      </c>
      <c r="G11" s="281">
        <f>F11/E11*100</f>
        <v>96.655718571610265</v>
      </c>
    </row>
    <row r="12" spans="1:8" x14ac:dyDescent="0.2">
      <c r="A12" s="430"/>
      <c r="B12" s="430"/>
      <c r="C12" s="432"/>
      <c r="D12" s="282" t="s">
        <v>514</v>
      </c>
      <c r="E12" s="279">
        <f t="shared" ref="E12:F12" si="0">E21+E30+E39+E57+E48</f>
        <v>684907.10000000009</v>
      </c>
      <c r="F12" s="280">
        <f t="shared" si="0"/>
        <v>679606.8</v>
      </c>
      <c r="G12" s="281">
        <f>F12/E12*100</f>
        <v>99.226128623867368</v>
      </c>
    </row>
    <row r="13" spans="1:8" ht="25.5" x14ac:dyDescent="0.2">
      <c r="A13" s="430"/>
      <c r="B13" s="430"/>
      <c r="C13" s="432"/>
      <c r="D13" s="282" t="s">
        <v>515</v>
      </c>
      <c r="E13" s="279">
        <f t="shared" ref="E13:F14" si="1">E22+E31+E40+E58</f>
        <v>28407.4</v>
      </c>
      <c r="F13" s="280">
        <f t="shared" si="1"/>
        <v>27584.2</v>
      </c>
      <c r="G13" s="281">
        <f>F13/E13*100</f>
        <v>97.102163520772748</v>
      </c>
    </row>
    <row r="14" spans="1:8" ht="25.5" x14ac:dyDescent="0.2">
      <c r="A14" s="430"/>
      <c r="B14" s="430"/>
      <c r="C14" s="432"/>
      <c r="D14" s="283" t="s">
        <v>516</v>
      </c>
      <c r="E14" s="279">
        <f t="shared" si="1"/>
        <v>0</v>
      </c>
      <c r="F14" s="280">
        <f t="shared" si="1"/>
        <v>0</v>
      </c>
      <c r="G14" s="281"/>
    </row>
    <row r="15" spans="1:8" x14ac:dyDescent="0.2">
      <c r="A15" s="431"/>
      <c r="B15" s="431"/>
      <c r="C15" s="432"/>
      <c r="D15" s="283" t="s">
        <v>517</v>
      </c>
      <c r="E15" s="279">
        <f>E24+E33+E42+E60</f>
        <v>80475.320000000007</v>
      </c>
      <c r="F15" s="280">
        <f>F24+F33+F42+F60</f>
        <v>51197.600000000006</v>
      </c>
      <c r="G15" s="281">
        <f>F15/E15*100</f>
        <v>63.619007665952743</v>
      </c>
    </row>
    <row r="16" spans="1:8" x14ac:dyDescent="0.2">
      <c r="A16" s="430" t="s">
        <v>60</v>
      </c>
      <c r="B16" s="430" t="s">
        <v>61</v>
      </c>
      <c r="C16" s="432" t="s">
        <v>64</v>
      </c>
      <c r="D16" s="274" t="s">
        <v>42</v>
      </c>
      <c r="E16" s="275">
        <f>SUM(E17+E23+E24)</f>
        <v>514228.60000000003</v>
      </c>
      <c r="F16" s="276">
        <f>SUM(F17+F23+F24)-0.1</f>
        <v>483662.60000000009</v>
      </c>
      <c r="G16" s="277">
        <f>F16/E16*100</f>
        <v>94.055950991446224</v>
      </c>
      <c r="H16" s="272"/>
    </row>
    <row r="17" spans="1:8" x14ac:dyDescent="0.2">
      <c r="A17" s="430"/>
      <c r="B17" s="430"/>
      <c r="C17" s="432"/>
      <c r="D17" s="278" t="s">
        <v>510</v>
      </c>
      <c r="E17" s="279">
        <f>SUM(E19:E22)-0.1</f>
        <v>459644.30000000005</v>
      </c>
      <c r="F17" s="280">
        <f>SUM(F19:F22)</f>
        <v>451830.30000000005</v>
      </c>
      <c r="G17" s="281">
        <f>F17/E17*100</f>
        <v>98.299989796457837</v>
      </c>
    </row>
    <row r="18" spans="1:8" x14ac:dyDescent="0.2">
      <c r="A18" s="430"/>
      <c r="B18" s="430"/>
      <c r="C18" s="432"/>
      <c r="D18" s="282" t="s">
        <v>511</v>
      </c>
      <c r="E18" s="279"/>
      <c r="F18" s="280"/>
      <c r="G18" s="281"/>
    </row>
    <row r="19" spans="1:8" x14ac:dyDescent="0.2">
      <c r="A19" s="430"/>
      <c r="B19" s="430"/>
      <c r="C19" s="432"/>
      <c r="D19" s="282" t="s">
        <v>512</v>
      </c>
      <c r="E19" s="279">
        <f>'Форма 5'!M17+'Форма 5'!M18+'Форма 5'!M25+'Форма 5'!M19+'Форма 5'!M24+SUM('Форма 5'!M31:M34)</f>
        <v>87350.7</v>
      </c>
      <c r="F19" s="279">
        <f>'Форма 5'!O17+'Форма 5'!O18+'Форма 5'!O19+'Форма 5'!O25+'Форма 5'!O24+SUM('Форма 5'!O31:O34)</f>
        <v>81750.100000000006</v>
      </c>
      <c r="G19" s="281">
        <f>F19/E19*100</f>
        <v>93.588374220240951</v>
      </c>
    </row>
    <row r="20" spans="1:8" x14ac:dyDescent="0.2">
      <c r="A20" s="430"/>
      <c r="B20" s="430"/>
      <c r="C20" s="432"/>
      <c r="D20" s="282" t="s">
        <v>513</v>
      </c>
      <c r="E20" s="279">
        <f>'Форма 5'!M22+'Форма 5'!M23+SUM('Форма 5'!M26:M30)</f>
        <v>1160.3</v>
      </c>
      <c r="F20" s="279">
        <f>'Форма 5'!O22+'Форма 5'!O23+SUM('Форма 5'!O27:O30)</f>
        <v>1146</v>
      </c>
      <c r="G20" s="281">
        <f t="shared" ref="G20:G21" si="2">F20/E20*100</f>
        <v>98.767560113763693</v>
      </c>
    </row>
    <row r="21" spans="1:8" x14ac:dyDescent="0.2">
      <c r="A21" s="430"/>
      <c r="B21" s="430"/>
      <c r="C21" s="432"/>
      <c r="D21" s="282" t="s">
        <v>514</v>
      </c>
      <c r="E21" s="279">
        <f>'Форма 5'!M16+'Форма 5'!M20+'Форма 5'!M21+'Форма 5'!M26</f>
        <v>371133.4</v>
      </c>
      <c r="F21" s="279">
        <f>'Форма 5'!O16+'Форма 5'!O20+'Форма 5'!O21+'Форма 5'!O26</f>
        <v>368934.2</v>
      </c>
      <c r="G21" s="281">
        <f t="shared" si="2"/>
        <v>99.407436786880396</v>
      </c>
    </row>
    <row r="22" spans="1:8" ht="25.5" x14ac:dyDescent="0.2">
      <c r="A22" s="430"/>
      <c r="B22" s="430"/>
      <c r="C22" s="432"/>
      <c r="D22" s="282" t="s">
        <v>515</v>
      </c>
      <c r="E22" s="279"/>
      <c r="F22" s="280"/>
      <c r="G22" s="281"/>
    </row>
    <row r="23" spans="1:8" ht="25.5" x14ac:dyDescent="0.2">
      <c r="A23" s="430"/>
      <c r="B23" s="430"/>
      <c r="C23" s="432"/>
      <c r="D23" s="283" t="s">
        <v>516</v>
      </c>
      <c r="E23" s="279"/>
      <c r="F23" s="280"/>
      <c r="G23" s="281"/>
    </row>
    <row r="24" spans="1:8" x14ac:dyDescent="0.2">
      <c r="A24" s="431"/>
      <c r="B24" s="431"/>
      <c r="C24" s="432"/>
      <c r="D24" s="283" t="s">
        <v>517</v>
      </c>
      <c r="E24" s="279">
        <f>54584.3</f>
        <v>54584.3</v>
      </c>
      <c r="F24" s="279">
        <v>31832.400000000001</v>
      </c>
      <c r="G24" s="281">
        <f>F24/E24*100</f>
        <v>58.317867958368986</v>
      </c>
    </row>
    <row r="25" spans="1:8" x14ac:dyDescent="0.2">
      <c r="A25" s="430" t="s">
        <v>60</v>
      </c>
      <c r="B25" s="430" t="s">
        <v>66</v>
      </c>
      <c r="C25" s="432" t="s">
        <v>69</v>
      </c>
      <c r="D25" s="274" t="s">
        <v>42</v>
      </c>
      <c r="E25" s="275">
        <f>E26+E32+E33</f>
        <v>471824.9</v>
      </c>
      <c r="F25" s="276">
        <f>F26+F32+F33</f>
        <v>458564.79999999993</v>
      </c>
      <c r="G25" s="277">
        <f>F25/E25*100</f>
        <v>97.189614197978941</v>
      </c>
    </row>
    <row r="26" spans="1:8" x14ac:dyDescent="0.2">
      <c r="A26" s="430"/>
      <c r="B26" s="430"/>
      <c r="C26" s="432"/>
      <c r="D26" s="278" t="s">
        <v>510</v>
      </c>
      <c r="E26" s="280">
        <f>E28+E29+E30+E31</f>
        <v>465322.80000000005</v>
      </c>
      <c r="F26" s="280">
        <f>F28+F29+F30+F31</f>
        <v>453870.29999999993</v>
      </c>
      <c r="G26" s="281">
        <f>F26/E26*100</f>
        <v>97.538805319661932</v>
      </c>
      <c r="H26" s="272"/>
    </row>
    <row r="27" spans="1:8" x14ac:dyDescent="0.2">
      <c r="A27" s="430"/>
      <c r="B27" s="430"/>
      <c r="C27" s="432"/>
      <c r="D27" s="282" t="s">
        <v>511</v>
      </c>
      <c r="E27" s="280"/>
      <c r="F27" s="280"/>
      <c r="G27" s="281"/>
    </row>
    <row r="28" spans="1:8" x14ac:dyDescent="0.2">
      <c r="A28" s="430"/>
      <c r="B28" s="430"/>
      <c r="C28" s="432"/>
      <c r="D28" s="282" t="s">
        <v>518</v>
      </c>
      <c r="E28" s="280">
        <f>'Форма 5'!M41+'Форма 5'!M43+'Форма 5'!M53+'Форма 5'!M51+'Форма 5'!M65+'Форма 5'!M62+'Форма 5'!M60+'Форма 5'!M50+'Форма 5'!M68+'Форма 5'!M57+'Форма 5'!M72</f>
        <v>71827.60000000002</v>
      </c>
      <c r="F28" s="280">
        <f>'Форма 5'!O41+'Форма 5'!O43+'Форма 5'!O53+'Форма 5'!O51+'Форма 5'!O65+'Форма 5'!O62+'Форма 5'!O60+'Форма 5'!O50+'Форма 5'!O68+'Форма 5'!O72</f>
        <v>65754.5</v>
      </c>
      <c r="G28" s="281">
        <f>F28/E28*100</f>
        <v>91.544893606357419</v>
      </c>
    </row>
    <row r="29" spans="1:8" x14ac:dyDescent="0.2">
      <c r="A29" s="430"/>
      <c r="B29" s="430"/>
      <c r="C29" s="432"/>
      <c r="D29" s="282" t="s">
        <v>513</v>
      </c>
      <c r="E29" s="280">
        <f>'Форма 5'!M49+'Форма 5'!M52+'Форма 5'!M58+'Форма 5'!M59+'Форма 5'!M64+'Форма 5'!M71+'Форма 5'!M70</f>
        <v>51789.1</v>
      </c>
      <c r="F29" s="280">
        <f>'Форма 5'!O49+'Форма 5'!O52+'Форма 5'!O58+'Форма 5'!O59+'Форма 5'!O64+'Форма 5'!O71+'Форма 5'!O70</f>
        <v>50208.6</v>
      </c>
      <c r="G29" s="281">
        <f t="shared" ref="G29:G31" si="3">F29/E29*100</f>
        <v>96.948199524610388</v>
      </c>
    </row>
    <row r="30" spans="1:8" x14ac:dyDescent="0.2">
      <c r="A30" s="430"/>
      <c r="B30" s="430"/>
      <c r="C30" s="432"/>
      <c r="D30" s="282" t="s">
        <v>514</v>
      </c>
      <c r="E30" s="280">
        <f>'Форма 5'!M40+'Форма 5'!M45+'Форма 5'!M46</f>
        <v>313773.7</v>
      </c>
      <c r="F30" s="280">
        <f>'Форма 5'!O40+'Форма 5'!O45+'Форма 5'!O46</f>
        <v>310672.59999999998</v>
      </c>
      <c r="G30" s="281">
        <f t="shared" si="3"/>
        <v>99.011676249475329</v>
      </c>
    </row>
    <row r="31" spans="1:8" ht="25.5" x14ac:dyDescent="0.2">
      <c r="A31" s="430"/>
      <c r="B31" s="430"/>
      <c r="C31" s="432"/>
      <c r="D31" s="282" t="s">
        <v>515</v>
      </c>
      <c r="E31" s="280">
        <f>'Форма 5'!M44+'Форма 5'!M56+'Форма 5'!M63+'Форма 5'!M69</f>
        <v>27932.400000000001</v>
      </c>
      <c r="F31" s="280">
        <f>'Форма 5'!O44+'Форма 5'!O56+'Форма 5'!O63+'Форма 5'!O69</f>
        <v>27234.600000000002</v>
      </c>
      <c r="G31" s="281">
        <f t="shared" si="3"/>
        <v>97.501825836662803</v>
      </c>
    </row>
    <row r="32" spans="1:8" ht="25.5" x14ac:dyDescent="0.2">
      <c r="A32" s="430"/>
      <c r="B32" s="430"/>
      <c r="C32" s="432"/>
      <c r="D32" s="283" t="s">
        <v>516</v>
      </c>
      <c r="E32" s="279"/>
      <c r="F32" s="280"/>
      <c r="G32" s="281"/>
    </row>
    <row r="33" spans="1:8" x14ac:dyDescent="0.2">
      <c r="A33" s="431"/>
      <c r="B33" s="431"/>
      <c r="C33" s="432"/>
      <c r="D33" s="283" t="s">
        <v>517</v>
      </c>
      <c r="E33" s="279">
        <f>'Форма 5'!M66+'Форма 5'!M67+6502.1</f>
        <v>6502.1</v>
      </c>
      <c r="F33" s="279">
        <v>4694.5</v>
      </c>
      <c r="G33" s="281">
        <f>F33/E33*100</f>
        <v>72.199750849725476</v>
      </c>
    </row>
    <row r="34" spans="1:8" x14ac:dyDescent="0.2">
      <c r="A34" s="430" t="s">
        <v>60</v>
      </c>
      <c r="B34" s="430" t="s">
        <v>70</v>
      </c>
      <c r="C34" s="432" t="s">
        <v>222</v>
      </c>
      <c r="D34" s="274" t="s">
        <v>42</v>
      </c>
      <c r="E34" s="275">
        <f>E35+E41+E42</f>
        <v>111504.31999999999</v>
      </c>
      <c r="F34" s="276">
        <f>F35+F41+F42</f>
        <v>105492.59999999999</v>
      </c>
      <c r="G34" s="277">
        <f>F34/E34*100</f>
        <v>94.608531759128255</v>
      </c>
    </row>
    <row r="35" spans="1:8" x14ac:dyDescent="0.2">
      <c r="A35" s="430"/>
      <c r="B35" s="430"/>
      <c r="C35" s="432"/>
      <c r="D35" s="278" t="s">
        <v>510</v>
      </c>
      <c r="E35" s="279">
        <f>E37+E38+E39+E40</f>
        <v>92115.4</v>
      </c>
      <c r="F35" s="280">
        <f>F37+F38+F39+F40</f>
        <v>90821.9</v>
      </c>
      <c r="G35" s="281">
        <f>F35/E35*100</f>
        <v>98.595783115526828</v>
      </c>
      <c r="H35" s="272"/>
    </row>
    <row r="36" spans="1:8" x14ac:dyDescent="0.2">
      <c r="A36" s="430"/>
      <c r="B36" s="430"/>
      <c r="C36" s="432"/>
      <c r="D36" s="282" t="s">
        <v>511</v>
      </c>
      <c r="E36" s="279"/>
      <c r="F36" s="280"/>
      <c r="G36" s="281"/>
    </row>
    <row r="37" spans="1:8" x14ac:dyDescent="0.2">
      <c r="A37" s="430"/>
      <c r="B37" s="430"/>
      <c r="C37" s="432"/>
      <c r="D37" s="282" t="s">
        <v>512</v>
      </c>
      <c r="E37" s="280">
        <f>'Форма 5'!M73-E38-'Форма 5'!M88-'Форма 5'!M89</f>
        <v>91735.4</v>
      </c>
      <c r="F37" s="280">
        <f>'Форма 5'!O73-F38-'Форма 5'!O88-'Форма 5'!O89</f>
        <v>90451.599999999991</v>
      </c>
      <c r="G37" s="281">
        <f>F37/E37*100</f>
        <v>98.600540249456586</v>
      </c>
    </row>
    <row r="38" spans="1:8" x14ac:dyDescent="0.2">
      <c r="A38" s="430"/>
      <c r="B38" s="430"/>
      <c r="C38" s="432"/>
      <c r="D38" s="282" t="s">
        <v>513</v>
      </c>
      <c r="E38" s="280">
        <f>'Форма 5'!M84+'Форма 5'!M86</f>
        <v>380</v>
      </c>
      <c r="F38" s="280">
        <f>'Форма 5'!O84+'Форма 5'!O86</f>
        <v>370.3</v>
      </c>
      <c r="G38" s="281">
        <f>F38/E38*100</f>
        <v>97.447368421052644</v>
      </c>
    </row>
    <row r="39" spans="1:8" x14ac:dyDescent="0.2">
      <c r="A39" s="430"/>
      <c r="B39" s="430"/>
      <c r="C39" s="432"/>
      <c r="D39" s="282" t="s">
        <v>514</v>
      </c>
      <c r="E39" s="279"/>
      <c r="F39" s="280"/>
      <c r="G39" s="281"/>
    </row>
    <row r="40" spans="1:8" ht="25.5" x14ac:dyDescent="0.2">
      <c r="A40" s="430"/>
      <c r="B40" s="430"/>
      <c r="C40" s="432"/>
      <c r="D40" s="282" t="s">
        <v>515</v>
      </c>
      <c r="E40" s="279"/>
      <c r="F40" s="280"/>
      <c r="G40" s="281"/>
    </row>
    <row r="41" spans="1:8" ht="25.5" x14ac:dyDescent="0.2">
      <c r="A41" s="430"/>
      <c r="B41" s="430"/>
      <c r="C41" s="432"/>
      <c r="D41" s="283" t="s">
        <v>516</v>
      </c>
      <c r="E41" s="279"/>
      <c r="F41" s="280"/>
      <c r="G41" s="281"/>
    </row>
    <row r="42" spans="1:8" x14ac:dyDescent="0.2">
      <c r="A42" s="431"/>
      <c r="B42" s="431"/>
      <c r="C42" s="432"/>
      <c r="D42" s="283" t="s">
        <v>517</v>
      </c>
      <c r="E42" s="279">
        <f>8236+11152.92</f>
        <v>19388.919999999998</v>
      </c>
      <c r="F42" s="280">
        <v>14670.7</v>
      </c>
      <c r="G42" s="281">
        <f>F42/E42*100</f>
        <v>75.66538002116674</v>
      </c>
    </row>
    <row r="43" spans="1:8" x14ac:dyDescent="0.2">
      <c r="A43" s="430" t="s">
        <v>60</v>
      </c>
      <c r="B43" s="430" t="s">
        <v>130</v>
      </c>
      <c r="C43" s="432" t="s">
        <v>131</v>
      </c>
      <c r="D43" s="274" t="s">
        <v>42</v>
      </c>
      <c r="E43" s="275">
        <f>E44+E50+E51</f>
        <v>26885.199999999997</v>
      </c>
      <c r="F43" s="276">
        <f>F44+F50+F51</f>
        <v>25804.300000000003</v>
      </c>
      <c r="G43" s="277">
        <f>F43/E43*100</f>
        <v>95.97957240414803</v>
      </c>
    </row>
    <row r="44" spans="1:8" x14ac:dyDescent="0.2">
      <c r="A44" s="430"/>
      <c r="B44" s="430"/>
      <c r="C44" s="432"/>
      <c r="D44" s="278" t="s">
        <v>510</v>
      </c>
      <c r="E44" s="279">
        <f>E46+E47+E48+E49</f>
        <v>26885.199999999997</v>
      </c>
      <c r="F44" s="280">
        <f>F46+F47+F48+F49</f>
        <v>25804.300000000003</v>
      </c>
      <c r="G44" s="281">
        <f>F44/E44*100</f>
        <v>95.97957240414803</v>
      </c>
      <c r="H44" s="272"/>
    </row>
    <row r="45" spans="1:8" x14ac:dyDescent="0.2">
      <c r="A45" s="430"/>
      <c r="B45" s="430"/>
      <c r="C45" s="432"/>
      <c r="D45" s="282" t="s">
        <v>511</v>
      </c>
      <c r="E45" s="279"/>
      <c r="F45" s="280"/>
      <c r="G45" s="281"/>
    </row>
    <row r="46" spans="1:8" x14ac:dyDescent="0.2">
      <c r="A46" s="430"/>
      <c r="B46" s="430"/>
      <c r="C46" s="432"/>
      <c r="D46" s="282" t="s">
        <v>512</v>
      </c>
      <c r="E46" s="280">
        <f>'Форма 5'!M111</f>
        <v>18</v>
      </c>
      <c r="F46" s="280">
        <f>'Форма 5'!O111</f>
        <v>14.6</v>
      </c>
      <c r="G46" s="281">
        <f>F46/E46*100</f>
        <v>81.111111111111114</v>
      </c>
    </row>
    <row r="47" spans="1:8" x14ac:dyDescent="0.2">
      <c r="A47" s="430"/>
      <c r="B47" s="430"/>
      <c r="C47" s="432"/>
      <c r="D47" s="282" t="s">
        <v>513</v>
      </c>
      <c r="E47" s="279">
        <f>'Форма 5'!M92-E46</f>
        <v>26867.199999999997</v>
      </c>
      <c r="F47" s="280">
        <f>'Форма 5'!O92-F46</f>
        <v>25789.700000000004</v>
      </c>
      <c r="G47" s="281">
        <f>F47/E47*100</f>
        <v>95.989533706526942</v>
      </c>
    </row>
    <row r="48" spans="1:8" x14ac:dyDescent="0.2">
      <c r="A48" s="430"/>
      <c r="B48" s="430"/>
      <c r="C48" s="432"/>
      <c r="D48" s="282" t="s">
        <v>514</v>
      </c>
      <c r="E48" s="279"/>
      <c r="F48" s="280"/>
      <c r="G48" s="281"/>
    </row>
    <row r="49" spans="1:8" ht="25.5" x14ac:dyDescent="0.2">
      <c r="A49" s="430"/>
      <c r="B49" s="430"/>
      <c r="C49" s="432"/>
      <c r="D49" s="282" t="s">
        <v>515</v>
      </c>
      <c r="E49" s="279"/>
      <c r="F49" s="280"/>
      <c r="G49" s="273"/>
    </row>
    <row r="50" spans="1:8" ht="25.5" x14ac:dyDescent="0.2">
      <c r="A50" s="430"/>
      <c r="B50" s="430"/>
      <c r="C50" s="432"/>
      <c r="D50" s="283" t="s">
        <v>516</v>
      </c>
      <c r="E50" s="279"/>
      <c r="F50" s="280"/>
      <c r="G50" s="273"/>
    </row>
    <row r="51" spans="1:8" x14ac:dyDescent="0.2">
      <c r="A51" s="431"/>
      <c r="B51" s="431"/>
      <c r="C51" s="432"/>
      <c r="D51" s="283" t="s">
        <v>517</v>
      </c>
      <c r="E51" s="279"/>
      <c r="F51" s="280"/>
      <c r="G51" s="284"/>
    </row>
    <row r="52" spans="1:8" x14ac:dyDescent="0.2">
      <c r="A52" s="430" t="s">
        <v>60</v>
      </c>
      <c r="B52" s="430" t="s">
        <v>73</v>
      </c>
      <c r="C52" s="432" t="s">
        <v>76</v>
      </c>
      <c r="D52" s="274" t="s">
        <v>42</v>
      </c>
      <c r="E52" s="275">
        <f>E53+E59+E60</f>
        <v>12121.2</v>
      </c>
      <c r="F52" s="275">
        <f>F53+F59+F60</f>
        <v>11635.900000000001</v>
      </c>
      <c r="G52" s="277">
        <f>F52/E52*100</f>
        <v>95.996270996271008</v>
      </c>
    </row>
    <row r="53" spans="1:8" x14ac:dyDescent="0.2">
      <c r="A53" s="430"/>
      <c r="B53" s="430"/>
      <c r="C53" s="432"/>
      <c r="D53" s="278" t="s">
        <v>510</v>
      </c>
      <c r="E53" s="279">
        <f>E55+E56+E57+E58</f>
        <v>12121.2</v>
      </c>
      <c r="F53" s="280">
        <f>F55+F56+F57+F58</f>
        <v>11635.900000000001</v>
      </c>
      <c r="G53" s="281">
        <f>F53/E53*100</f>
        <v>95.996270996271008</v>
      </c>
      <c r="H53" s="272"/>
    </row>
    <row r="54" spans="1:8" x14ac:dyDescent="0.2">
      <c r="A54" s="430"/>
      <c r="B54" s="430"/>
      <c r="C54" s="432"/>
      <c r="D54" s="282" t="s">
        <v>511</v>
      </c>
      <c r="E54" s="279"/>
      <c r="F54" s="280"/>
      <c r="G54" s="281"/>
    </row>
    <row r="55" spans="1:8" x14ac:dyDescent="0.2">
      <c r="A55" s="430"/>
      <c r="B55" s="430"/>
      <c r="C55" s="432"/>
      <c r="D55" s="282" t="s">
        <v>512</v>
      </c>
      <c r="E55" s="279">
        <f>'Форма 5'!M112-E57-E58-E56</f>
        <v>11646.2</v>
      </c>
      <c r="F55" s="280">
        <f>'Форма 5'!O112-F56-F58</f>
        <v>11286.300000000001</v>
      </c>
      <c r="G55" s="281">
        <f>F55/E55*100</f>
        <v>96.909721625938076</v>
      </c>
    </row>
    <row r="56" spans="1:8" x14ac:dyDescent="0.2">
      <c r="A56" s="430"/>
      <c r="B56" s="430"/>
      <c r="C56" s="432"/>
      <c r="D56" s="282" t="s">
        <v>513</v>
      </c>
      <c r="E56" s="280">
        <f>'Форма 5'!M118</f>
        <v>0</v>
      </c>
      <c r="F56" s="280">
        <f>'Форма 5'!O118</f>
        <v>0</v>
      </c>
      <c r="G56" s="281"/>
    </row>
    <row r="57" spans="1:8" x14ac:dyDescent="0.2">
      <c r="A57" s="430"/>
      <c r="B57" s="430"/>
      <c r="C57" s="432"/>
      <c r="D57" s="282" t="s">
        <v>514</v>
      </c>
      <c r="E57" s="279"/>
      <c r="F57" s="280"/>
      <c r="G57" s="281"/>
    </row>
    <row r="58" spans="1:8" ht="25.5" x14ac:dyDescent="0.2">
      <c r="A58" s="430"/>
      <c r="B58" s="430"/>
      <c r="C58" s="432"/>
      <c r="D58" s="282" t="s">
        <v>515</v>
      </c>
      <c r="E58" s="280">
        <f>'Форма 5'!M126</f>
        <v>475</v>
      </c>
      <c r="F58" s="280">
        <f>'Форма 5'!O126</f>
        <v>349.6</v>
      </c>
      <c r="G58" s="281">
        <f t="shared" ref="G58" si="4">F58/E58*100</f>
        <v>73.600000000000009</v>
      </c>
    </row>
    <row r="59" spans="1:8" ht="25.5" x14ac:dyDescent="0.2">
      <c r="A59" s="430"/>
      <c r="B59" s="430"/>
      <c r="C59" s="432"/>
      <c r="D59" s="283" t="s">
        <v>516</v>
      </c>
      <c r="E59" s="279"/>
      <c r="F59" s="280"/>
      <c r="G59" s="281"/>
    </row>
    <row r="60" spans="1:8" x14ac:dyDescent="0.2">
      <c r="A60" s="431"/>
      <c r="B60" s="431"/>
      <c r="C60" s="432"/>
      <c r="D60" s="283" t="s">
        <v>517</v>
      </c>
      <c r="E60" s="279"/>
      <c r="F60" s="279"/>
      <c r="G60" s="281"/>
    </row>
    <row r="61" spans="1:8" x14ac:dyDescent="0.2">
      <c r="A61" s="430" t="s">
        <v>60</v>
      </c>
      <c r="B61" s="430" t="s">
        <v>557</v>
      </c>
      <c r="C61" s="432" t="s">
        <v>558</v>
      </c>
      <c r="D61" s="274" t="s">
        <v>42</v>
      </c>
      <c r="E61" s="275">
        <f>E62+E68+E69</f>
        <v>0</v>
      </c>
      <c r="F61" s="275">
        <f>F62+F68+F69</f>
        <v>0</v>
      </c>
      <c r="G61" s="285" t="e">
        <f t="shared" ref="G61" si="5">F61/E61</f>
        <v>#DIV/0!</v>
      </c>
    </row>
    <row r="62" spans="1:8" x14ac:dyDescent="0.2">
      <c r="A62" s="430"/>
      <c r="B62" s="430"/>
      <c r="C62" s="432"/>
      <c r="D62" s="278" t="s">
        <v>510</v>
      </c>
      <c r="E62" s="279">
        <f>E64+E65+E66+E67</f>
        <v>0</v>
      </c>
      <c r="F62" s="280">
        <f>F64+F65+F66+F67</f>
        <v>0</v>
      </c>
      <c r="G62" s="284"/>
      <c r="H62" s="272"/>
    </row>
    <row r="63" spans="1:8" x14ac:dyDescent="0.2">
      <c r="A63" s="430"/>
      <c r="B63" s="430"/>
      <c r="C63" s="432"/>
      <c r="D63" s="282" t="s">
        <v>511</v>
      </c>
      <c r="E63" s="279"/>
      <c r="F63" s="280"/>
      <c r="G63" s="284"/>
    </row>
    <row r="64" spans="1:8" x14ac:dyDescent="0.2">
      <c r="A64" s="430"/>
      <c r="B64" s="430"/>
      <c r="C64" s="432"/>
      <c r="D64" s="282" t="s">
        <v>512</v>
      </c>
      <c r="E64" s="279">
        <f>'Форма 5'!M133</f>
        <v>0</v>
      </c>
      <c r="F64" s="280">
        <f>'Форма 5'!O133</f>
        <v>0</v>
      </c>
      <c r="G64" s="284"/>
    </row>
    <row r="65" spans="1:8" x14ac:dyDescent="0.2">
      <c r="A65" s="430"/>
      <c r="B65" s="430"/>
      <c r="C65" s="432"/>
      <c r="D65" s="282" t="s">
        <v>513</v>
      </c>
      <c r="E65" s="279">
        <f>'Форма 5'!M132+'Форма 5'!M134</f>
        <v>0</v>
      </c>
      <c r="F65" s="280">
        <f>'Форма 5'!O132+'Форма 5'!O134</f>
        <v>0</v>
      </c>
      <c r="G65" s="284"/>
    </row>
    <row r="66" spans="1:8" x14ac:dyDescent="0.2">
      <c r="A66" s="430"/>
      <c r="B66" s="430"/>
      <c r="C66" s="432"/>
      <c r="D66" s="282" t="s">
        <v>514</v>
      </c>
      <c r="E66" s="279">
        <f>'Форма 5'!M131</f>
        <v>0</v>
      </c>
      <c r="F66" s="280"/>
      <c r="G66" s="284"/>
    </row>
    <row r="67" spans="1:8" ht="25.5" x14ac:dyDescent="0.2">
      <c r="A67" s="430"/>
      <c r="B67" s="430"/>
      <c r="C67" s="432"/>
      <c r="D67" s="282" t="s">
        <v>515</v>
      </c>
      <c r="E67" s="279">
        <f>'Форма 5'!M137</f>
        <v>0</v>
      </c>
      <c r="F67" s="280">
        <v>0</v>
      </c>
      <c r="G67" s="284"/>
    </row>
    <row r="68" spans="1:8" ht="25.5" x14ac:dyDescent="0.2">
      <c r="A68" s="430"/>
      <c r="B68" s="430"/>
      <c r="C68" s="432"/>
      <c r="D68" s="283" t="s">
        <v>516</v>
      </c>
      <c r="E68" s="279"/>
      <c r="F68" s="280"/>
      <c r="G68" s="273"/>
    </row>
    <row r="69" spans="1:8" x14ac:dyDescent="0.2">
      <c r="A69" s="431"/>
      <c r="B69" s="431"/>
      <c r="C69" s="432"/>
      <c r="D69" s="283" t="s">
        <v>517</v>
      </c>
      <c r="E69" s="279"/>
      <c r="F69" s="280"/>
      <c r="G69" s="284"/>
    </row>
    <row r="70" spans="1:8" x14ac:dyDescent="0.2">
      <c r="A70" s="430" t="s">
        <v>60</v>
      </c>
      <c r="B70" s="430" t="s">
        <v>609</v>
      </c>
      <c r="C70" s="432" t="str">
        <f>'Форма 5'!F135</f>
        <v>Персонифицированное финансирование дополнительного образования детей в муниципальном образовании "Город Можга"</v>
      </c>
      <c r="D70" s="274" t="s">
        <v>42</v>
      </c>
      <c r="E70" s="275">
        <f>E71+E77+E78</f>
        <v>7069</v>
      </c>
      <c r="F70" s="275">
        <f>F71+F77+F78</f>
        <v>7016.2</v>
      </c>
      <c r="G70" s="277">
        <f>F70/E70*100</f>
        <v>99.253076814259444</v>
      </c>
    </row>
    <row r="71" spans="1:8" x14ac:dyDescent="0.2">
      <c r="A71" s="430"/>
      <c r="B71" s="430"/>
      <c r="C71" s="432"/>
      <c r="D71" s="278" t="s">
        <v>510</v>
      </c>
      <c r="E71" s="279">
        <f>E73+E74+E75+E76</f>
        <v>7069</v>
      </c>
      <c r="F71" s="280">
        <f>F73+F74+F75+F76</f>
        <v>7016.2</v>
      </c>
      <c r="G71" s="281">
        <f t="shared" ref="G71" si="6">F71/E71*100</f>
        <v>99.253076814259444</v>
      </c>
      <c r="H71" s="272"/>
    </row>
    <row r="72" spans="1:8" x14ac:dyDescent="0.2">
      <c r="A72" s="430"/>
      <c r="B72" s="430"/>
      <c r="C72" s="432"/>
      <c r="D72" s="282" t="s">
        <v>511</v>
      </c>
      <c r="E72" s="279"/>
      <c r="F72" s="280"/>
      <c r="G72" s="281"/>
    </row>
    <row r="73" spans="1:8" x14ac:dyDescent="0.2">
      <c r="A73" s="430"/>
      <c r="B73" s="430"/>
      <c r="C73" s="432"/>
      <c r="D73" s="282" t="s">
        <v>512</v>
      </c>
      <c r="E73" s="279">
        <f>'Форма 5'!M136</f>
        <v>7069</v>
      </c>
      <c r="F73" s="280">
        <f>'Форма 5'!O136</f>
        <v>7016.2</v>
      </c>
      <c r="G73" s="281">
        <f>F73/E73*100</f>
        <v>99.253076814259444</v>
      </c>
    </row>
    <row r="74" spans="1:8" x14ac:dyDescent="0.2">
      <c r="A74" s="430"/>
      <c r="B74" s="430"/>
      <c r="C74" s="432"/>
      <c r="D74" s="282" t="s">
        <v>513</v>
      </c>
      <c r="E74" s="279">
        <f>'Форма 5'!M141+'Форма 5'!M143</f>
        <v>0</v>
      </c>
      <c r="F74" s="280">
        <f>'Форма 5'!O141+'Форма 5'!O143</f>
        <v>0</v>
      </c>
      <c r="G74" s="284"/>
    </row>
    <row r="75" spans="1:8" x14ac:dyDescent="0.2">
      <c r="A75" s="430"/>
      <c r="B75" s="430"/>
      <c r="C75" s="432"/>
      <c r="D75" s="282" t="s">
        <v>514</v>
      </c>
      <c r="E75" s="279">
        <f>'Форма 5'!M140</f>
        <v>0</v>
      </c>
      <c r="F75" s="280"/>
      <c r="G75" s="284"/>
    </row>
    <row r="76" spans="1:8" ht="25.5" x14ac:dyDescent="0.2">
      <c r="A76" s="430"/>
      <c r="B76" s="430"/>
      <c r="C76" s="432"/>
      <c r="D76" s="282" t="s">
        <v>515</v>
      </c>
      <c r="E76" s="279">
        <f>'Форма 5'!M146</f>
        <v>0</v>
      </c>
      <c r="F76" s="280">
        <v>0</v>
      </c>
      <c r="G76" s="284"/>
    </row>
    <row r="77" spans="1:8" ht="25.5" x14ac:dyDescent="0.2">
      <c r="A77" s="430"/>
      <c r="B77" s="430"/>
      <c r="C77" s="432"/>
      <c r="D77" s="283" t="s">
        <v>516</v>
      </c>
      <c r="E77" s="279"/>
      <c r="F77" s="280"/>
      <c r="G77" s="273"/>
    </row>
    <row r="78" spans="1:8" x14ac:dyDescent="0.2">
      <c r="A78" s="431"/>
      <c r="B78" s="431"/>
      <c r="C78" s="432"/>
      <c r="D78" s="283" t="s">
        <v>517</v>
      </c>
      <c r="E78" s="279"/>
      <c r="F78" s="280"/>
      <c r="G78" s="284"/>
    </row>
  </sheetData>
  <mergeCells count="30">
    <mergeCell ref="A7:A15"/>
    <mergeCell ref="B7:B15"/>
    <mergeCell ref="C7:C15"/>
    <mergeCell ref="A16:A24"/>
    <mergeCell ref="B16:B24"/>
    <mergeCell ref="C16:C24"/>
    <mergeCell ref="G5:G6"/>
    <mergeCell ref="A5:B5"/>
    <mergeCell ref="C5:C6"/>
    <mergeCell ref="D5:D6"/>
    <mergeCell ref="E5:E6"/>
    <mergeCell ref="F5:F6"/>
    <mergeCell ref="B25:B33"/>
    <mergeCell ref="C25:C33"/>
    <mergeCell ref="A34:A42"/>
    <mergeCell ref="B34:B42"/>
    <mergeCell ref="C34:C42"/>
    <mergeCell ref="A25:A33"/>
    <mergeCell ref="A70:A78"/>
    <mergeCell ref="B70:B78"/>
    <mergeCell ref="C70:C78"/>
    <mergeCell ref="A43:A51"/>
    <mergeCell ref="B43:B51"/>
    <mergeCell ref="C43:C51"/>
    <mergeCell ref="A52:A60"/>
    <mergeCell ref="B52:B60"/>
    <mergeCell ref="C52:C60"/>
    <mergeCell ref="A61:A69"/>
    <mergeCell ref="B61:B69"/>
    <mergeCell ref="C61:C69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9" sqref="E19"/>
    </sheetView>
  </sheetViews>
  <sheetFormatPr defaultRowHeight="15" x14ac:dyDescent="0.25"/>
  <cols>
    <col min="1" max="1" width="6.42578125" customWidth="1"/>
    <col min="2" max="2" width="56.7109375" customWidth="1"/>
    <col min="3" max="3" width="14.140625" customWidth="1"/>
    <col min="5" max="5" width="34.140625" bestFit="1" customWidth="1"/>
  </cols>
  <sheetData>
    <row r="1" spans="1:5" s="2" customFormat="1" x14ac:dyDescent="0.25">
      <c r="A1" s="2" t="s">
        <v>762</v>
      </c>
    </row>
    <row r="3" spans="1:5" x14ac:dyDescent="0.25">
      <c r="A3" t="s">
        <v>618</v>
      </c>
    </row>
    <row r="5" spans="1:5" x14ac:dyDescent="0.25">
      <c r="A5" s="1" t="s">
        <v>43</v>
      </c>
      <c r="B5" s="1" t="s">
        <v>44</v>
      </c>
      <c r="C5" s="1" t="s">
        <v>45</v>
      </c>
      <c r="D5" s="1" t="s">
        <v>46</v>
      </c>
      <c r="E5" s="1" t="s">
        <v>47</v>
      </c>
    </row>
    <row r="6" spans="1:5" ht="121.5" hidden="1" customHeight="1" x14ac:dyDescent="0.3">
      <c r="A6" s="114">
        <v>1</v>
      </c>
      <c r="B6" s="111" t="s">
        <v>168</v>
      </c>
      <c r="C6" s="112" t="s">
        <v>611</v>
      </c>
      <c r="D6" s="112" t="s">
        <v>612</v>
      </c>
      <c r="E6" s="110" t="s">
        <v>613</v>
      </c>
    </row>
    <row r="7" spans="1:5" ht="120" hidden="1" customHeight="1" x14ac:dyDescent="0.3">
      <c r="A7" s="114">
        <v>2</v>
      </c>
      <c r="B7" s="111" t="s">
        <v>168</v>
      </c>
      <c r="C7" s="113">
        <v>43277</v>
      </c>
      <c r="D7" s="114">
        <v>847</v>
      </c>
      <c r="E7" s="110" t="s">
        <v>613</v>
      </c>
    </row>
    <row r="8" spans="1:5" ht="121.5" hidden="1" customHeight="1" x14ac:dyDescent="0.3">
      <c r="A8" s="114">
        <v>3</v>
      </c>
      <c r="B8" s="111" t="s">
        <v>168</v>
      </c>
      <c r="C8" s="113">
        <v>43376</v>
      </c>
      <c r="D8" s="114">
        <v>1328</v>
      </c>
      <c r="E8" s="110" t="s">
        <v>613</v>
      </c>
    </row>
    <row r="9" spans="1:5" ht="135" x14ac:dyDescent="0.25">
      <c r="A9" s="114">
        <v>1</v>
      </c>
      <c r="B9" s="111" t="s">
        <v>168</v>
      </c>
      <c r="C9" s="113">
        <v>44225</v>
      </c>
      <c r="D9" s="114" t="s">
        <v>811</v>
      </c>
      <c r="E9" s="110" t="s">
        <v>613</v>
      </c>
    </row>
    <row r="10" spans="1:5" ht="135" x14ac:dyDescent="0.25">
      <c r="A10" s="114">
        <v>2</v>
      </c>
      <c r="B10" s="111" t="s">
        <v>168</v>
      </c>
      <c r="C10" s="113">
        <v>44253</v>
      </c>
      <c r="D10" s="114">
        <v>209</v>
      </c>
      <c r="E10" s="110" t="s">
        <v>613</v>
      </c>
    </row>
  </sheetData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8" workbookViewId="0">
      <selection activeCell="G6" sqref="G6"/>
    </sheetView>
  </sheetViews>
  <sheetFormatPr defaultColWidth="8.85546875" defaultRowHeight="12" x14ac:dyDescent="0.2"/>
  <cols>
    <col min="1" max="1" width="5.28515625" style="144" customWidth="1"/>
    <col min="2" max="2" width="4.42578125" style="144" customWidth="1"/>
    <col min="3" max="3" width="21" style="144" customWidth="1"/>
    <col min="4" max="4" width="15.7109375" style="144" customWidth="1"/>
    <col min="5" max="5" width="16" style="144" customWidth="1"/>
    <col min="6" max="6" width="15.7109375" style="144" customWidth="1"/>
    <col min="7" max="7" width="13.7109375" style="144" customWidth="1"/>
    <col min="8" max="8" width="12.7109375" style="144" customWidth="1"/>
    <col min="9" max="9" width="12.42578125" style="144" customWidth="1"/>
    <col min="10" max="10" width="14.7109375" style="144" customWidth="1"/>
    <col min="11" max="16384" width="8.85546875" style="144"/>
  </cols>
  <sheetData>
    <row r="1" spans="1:10" s="268" customFormat="1" ht="15" x14ac:dyDescent="0.25">
      <c r="A1" s="268" t="s">
        <v>762</v>
      </c>
    </row>
    <row r="3" spans="1:10" x14ac:dyDescent="0.2">
      <c r="A3" s="144" t="s">
        <v>621</v>
      </c>
    </row>
    <row r="5" spans="1:10" ht="71.45" customHeight="1" x14ac:dyDescent="0.2">
      <c r="A5" s="435" t="s">
        <v>0</v>
      </c>
      <c r="B5" s="435"/>
      <c r="C5" s="435" t="s">
        <v>48</v>
      </c>
      <c r="D5" s="435" t="s">
        <v>49</v>
      </c>
      <c r="E5" s="435" t="s">
        <v>50</v>
      </c>
      <c r="F5" s="234" t="s">
        <v>51</v>
      </c>
      <c r="G5" s="234" t="s">
        <v>53</v>
      </c>
      <c r="H5" s="234" t="s">
        <v>55</v>
      </c>
      <c r="I5" s="234" t="s">
        <v>810</v>
      </c>
      <c r="J5" s="234" t="s">
        <v>58</v>
      </c>
    </row>
    <row r="6" spans="1:10" x14ac:dyDescent="0.2">
      <c r="A6" s="145" t="s">
        <v>1</v>
      </c>
      <c r="B6" s="145" t="s">
        <v>2</v>
      </c>
      <c r="C6" s="435"/>
      <c r="D6" s="435"/>
      <c r="E6" s="435"/>
      <c r="F6" s="155" t="s">
        <v>52</v>
      </c>
      <c r="G6" s="155" t="s">
        <v>54</v>
      </c>
      <c r="H6" s="155" t="s">
        <v>56</v>
      </c>
      <c r="I6" s="155" t="s">
        <v>57</v>
      </c>
      <c r="J6" s="155" t="s">
        <v>59</v>
      </c>
    </row>
    <row r="7" spans="1:10" s="143" customFormat="1" ht="11.25" x14ac:dyDescent="0.2">
      <c r="A7" s="141">
        <v>1</v>
      </c>
      <c r="B7" s="141">
        <v>2</v>
      </c>
      <c r="C7" s="141">
        <v>3</v>
      </c>
      <c r="D7" s="142">
        <v>4</v>
      </c>
      <c r="E7" s="142">
        <v>5</v>
      </c>
      <c r="F7" s="141" t="s">
        <v>508</v>
      </c>
      <c r="G7" s="141">
        <v>7</v>
      </c>
      <c r="H7" s="141">
        <v>8</v>
      </c>
      <c r="I7" s="141">
        <v>9</v>
      </c>
      <c r="J7" s="141" t="s">
        <v>509</v>
      </c>
    </row>
    <row r="8" spans="1:10" ht="36" x14ac:dyDescent="0.2">
      <c r="A8" s="146" t="str">
        <f>'Форма 5'!A8</f>
        <v>01</v>
      </c>
      <c r="B8" s="147"/>
      <c r="C8" s="148" t="s">
        <v>619</v>
      </c>
      <c r="D8" s="436" t="s">
        <v>575</v>
      </c>
      <c r="E8" s="439" t="s">
        <v>170</v>
      </c>
      <c r="F8" s="149">
        <f>G8*J8</f>
        <v>0.88161129337298305</v>
      </c>
      <c r="G8" s="149">
        <f>ФОРМА1!N5/ФОРМА1!O5</f>
        <v>0.89519071310116083</v>
      </c>
      <c r="H8" s="149">
        <f>'ФОРМА 2'!O5/'ФОРМА 2'!N5</f>
        <v>0.9642857142857143</v>
      </c>
      <c r="I8" s="149">
        <f>'Форма 5'!O8/'Форма 5'!M8</f>
        <v>0.97913856445970993</v>
      </c>
      <c r="J8" s="149">
        <f>H8/I8</f>
        <v>0.98483069637626675</v>
      </c>
    </row>
    <row r="9" spans="1:10" ht="24" x14ac:dyDescent="0.2">
      <c r="A9" s="150" t="s">
        <v>60</v>
      </c>
      <c r="B9" s="150" t="s">
        <v>61</v>
      </c>
      <c r="C9" s="151" t="s">
        <v>64</v>
      </c>
      <c r="D9" s="437"/>
      <c r="E9" s="440"/>
      <c r="F9" s="152">
        <f>G9*J9</f>
        <v>0.91556449056991296</v>
      </c>
      <c r="G9" s="152">
        <f>ФОРМА1!N8/ФОРМА1!O8</f>
        <v>0.9</v>
      </c>
      <c r="H9" s="152">
        <f>'ФОРМА 2'!O7/'ФОРМА 2'!N7</f>
        <v>1</v>
      </c>
      <c r="I9" s="152">
        <f>'Форма 5'!O12/'Форма 5'!M12</f>
        <v>0.98300011552411282</v>
      </c>
      <c r="J9" s="152">
        <f t="shared" ref="J9:J13" si="0">H9/I9</f>
        <v>1.0172938784110144</v>
      </c>
    </row>
    <row r="10" spans="1:10" ht="24" x14ac:dyDescent="0.2">
      <c r="A10" s="150" t="s">
        <v>60</v>
      </c>
      <c r="B10" s="147">
        <v>2</v>
      </c>
      <c r="C10" s="151" t="s">
        <v>69</v>
      </c>
      <c r="D10" s="437"/>
      <c r="E10" s="440"/>
      <c r="F10" s="152">
        <f t="shared" ref="F10:F13" si="1">G10*J10</f>
        <v>0.9190177068798504</v>
      </c>
      <c r="G10" s="152">
        <f>ФОРМА1!N29/ФОРМА1!O29</f>
        <v>0.94619883040935671</v>
      </c>
      <c r="H10" s="152">
        <f>'ФОРМА 2'!O54/'ФОРМА 2'!N54</f>
        <v>0.94736842105263153</v>
      </c>
      <c r="I10" s="152">
        <f>'Форма 5'!O37/'Форма 5'!M37</f>
        <v>0.97538805319661959</v>
      </c>
      <c r="J10" s="152">
        <f t="shared" si="0"/>
        <v>0.97127334905101625</v>
      </c>
    </row>
    <row r="11" spans="1:10" ht="27" customHeight="1" x14ac:dyDescent="0.2">
      <c r="A11" s="150" t="s">
        <v>60</v>
      </c>
      <c r="B11" s="147">
        <v>3</v>
      </c>
      <c r="C11" s="151" t="s">
        <v>126</v>
      </c>
      <c r="D11" s="437"/>
      <c r="E11" s="440"/>
      <c r="F11" s="152">
        <f t="shared" si="1"/>
        <v>0.80294170972713264</v>
      </c>
      <c r="G11" s="152">
        <f>ФОРМА1!N49/ФОРМА1!O49</f>
        <v>0.83333333333333337</v>
      </c>
      <c r="H11" s="152">
        <f>'ФОРМА 2'!O89/'ФОРМА 2'!N89</f>
        <v>0.95</v>
      </c>
      <c r="I11" s="152">
        <f>'Форма 5'!O73/'Форма 5'!M73</f>
        <v>0.98595783115526825</v>
      </c>
      <c r="J11" s="152">
        <f t="shared" si="0"/>
        <v>0.96353005167255912</v>
      </c>
    </row>
    <row r="12" spans="1:10" ht="24" x14ac:dyDescent="0.2">
      <c r="A12" s="150" t="s">
        <v>60</v>
      </c>
      <c r="B12" s="147">
        <v>4</v>
      </c>
      <c r="C12" s="151" t="s">
        <v>131</v>
      </c>
      <c r="D12" s="437"/>
      <c r="E12" s="440"/>
      <c r="F12" s="152">
        <f>G12*J12</f>
        <v>1.0418883674426354</v>
      </c>
      <c r="G12" s="152">
        <f>ФОРМА1!N62/ФОРМА1!O62</f>
        <v>1</v>
      </c>
      <c r="H12" s="152">
        <f>'ФОРМА 2'!O119/'ФОРМА 2'!N119</f>
        <v>1</v>
      </c>
      <c r="I12" s="152">
        <f>'Форма 5'!O92/'Форма 5'!M92</f>
        <v>0.95979572404148028</v>
      </c>
      <c r="J12" s="152">
        <f>H12/I12</f>
        <v>1.0418883674426354</v>
      </c>
    </row>
    <row r="13" spans="1:10" ht="48" x14ac:dyDescent="0.2">
      <c r="A13" s="150" t="s">
        <v>60</v>
      </c>
      <c r="B13" s="147">
        <v>5</v>
      </c>
      <c r="C13" s="151" t="s">
        <v>148</v>
      </c>
      <c r="D13" s="437"/>
      <c r="E13" s="440"/>
      <c r="F13" s="152">
        <f t="shared" si="1"/>
        <v>0.86808927543206793</v>
      </c>
      <c r="G13" s="152">
        <f>ФОРМА1!N68/ФОРМА1!O68</f>
        <v>1</v>
      </c>
      <c r="H13" s="152">
        <f>'ФОРМА 2'!O145/'ФОРМА 2'!N145</f>
        <v>0.83333333333333337</v>
      </c>
      <c r="I13" s="152">
        <f>'Форма 5'!O112/'Форма 5'!M112</f>
        <v>0.95996270996271005</v>
      </c>
      <c r="J13" s="152">
        <f t="shared" si="0"/>
        <v>0.86808927543206793</v>
      </c>
    </row>
    <row r="14" spans="1:10" ht="73.150000000000006" customHeight="1" x14ac:dyDescent="0.2">
      <c r="A14" s="150" t="s">
        <v>60</v>
      </c>
      <c r="B14" s="147">
        <v>6</v>
      </c>
      <c r="C14" s="151" t="str">
        <f>'Форма 5'!F130</f>
        <v>Создание в муниципальном образовании "Город Можга" (исходя из прогнозируемой потребности) новых мест в общеобразовательных организациях</v>
      </c>
      <c r="D14" s="437"/>
      <c r="E14" s="440"/>
      <c r="F14" s="152"/>
      <c r="G14" s="152"/>
      <c r="H14" s="152"/>
      <c r="I14" s="152"/>
      <c r="J14" s="152"/>
    </row>
    <row r="15" spans="1:10" ht="84" x14ac:dyDescent="0.2">
      <c r="A15" s="150" t="s">
        <v>60</v>
      </c>
      <c r="B15" s="153">
        <v>7</v>
      </c>
      <c r="C15" s="154" t="s">
        <v>587</v>
      </c>
      <c r="D15" s="438"/>
      <c r="E15" s="441"/>
      <c r="F15" s="152">
        <f>G15*J15</f>
        <v>1</v>
      </c>
      <c r="G15" s="152">
        <f>ФОРМА1!N82/ФОРМА1!O82</f>
        <v>1</v>
      </c>
      <c r="H15" s="152">
        <f>'ФОРМА 2'!O160/'ФОРМА 2'!N160</f>
        <v>1</v>
      </c>
      <c r="I15" s="152">
        <v>1</v>
      </c>
      <c r="J15" s="152">
        <f>H15/I15</f>
        <v>1</v>
      </c>
    </row>
  </sheetData>
  <mergeCells count="6">
    <mergeCell ref="A5:B5"/>
    <mergeCell ref="C5:C6"/>
    <mergeCell ref="D5:D6"/>
    <mergeCell ref="E5:E6"/>
    <mergeCell ref="D8:D15"/>
    <mergeCell ref="E8:E15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ФОРМА1</vt:lpstr>
      <vt:lpstr>ФОРМА 2</vt:lpstr>
      <vt:lpstr>Форма3</vt:lpstr>
      <vt:lpstr>Форма4</vt:lpstr>
      <vt:lpstr>Форма 5</vt:lpstr>
      <vt:lpstr>Форма 6</vt:lpstr>
      <vt:lpstr>Форма 7</vt:lpstr>
      <vt:lpstr>Форма 8</vt:lpstr>
      <vt:lpstr>ФОРМА1!_ftn1</vt:lpstr>
      <vt:lpstr>ФОРМА1!_ftnref1</vt:lpstr>
      <vt:lpstr>'ФОРМА 2'!Заголовки_для_печати</vt:lpstr>
      <vt:lpstr>'Форма 5'!Заголовки_для_печати</vt:lpstr>
      <vt:lpstr>'Форма 6'!Заголовки_для_печати</vt:lpstr>
      <vt:lpstr>ФОРМА1!Заголовки_для_печати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Компьютер</dc:creator>
  <cp:lastModifiedBy>User</cp:lastModifiedBy>
  <cp:lastPrinted>2022-03-31T04:46:57Z</cp:lastPrinted>
  <dcterms:created xsi:type="dcterms:W3CDTF">2016-05-20T11:44:55Z</dcterms:created>
  <dcterms:modified xsi:type="dcterms:W3CDTF">2022-03-31T11:25:44Z</dcterms:modified>
</cp:coreProperties>
</file>